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 codeName="{AE6600E7-7A62-396C-DE95-9942FA9DD81E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ver\Desktop\"/>
    </mc:Choice>
  </mc:AlternateContent>
  <xr:revisionPtr revIDLastSave="0" documentId="8_{2C434C31-08D6-4783-B9F5-1FA3DE989890}" xr6:coauthVersionLast="47" xr6:coauthVersionMax="47" xr10:uidLastSave="{00000000-0000-0000-0000-000000000000}"/>
  <workbookProtection lockStructure="1"/>
  <bookViews>
    <workbookView xWindow="6975" yWindow="1320" windowWidth="19740" windowHeight="1930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4" l="1"/>
  <c r="J48" i="4"/>
  <c r="I48" i="4"/>
  <c r="H48" i="4"/>
  <c r="G48" i="4"/>
  <c r="F48" i="4"/>
  <c r="E48" i="4"/>
  <c r="D48" i="4"/>
  <c r="C48" i="4"/>
  <c r="B48" i="4"/>
  <c r="L363" i="1" l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L361" i="1"/>
  <c r="P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A2" i="20"/>
  <c r="Q363" i="1" l="1"/>
  <c r="T361" i="1"/>
  <c r="M361" i="1"/>
  <c r="M363" i="1"/>
  <c r="N361" i="1"/>
  <c r="R361" i="1"/>
  <c r="N363" i="1"/>
  <c r="R363" i="1"/>
  <c r="Q361" i="1"/>
  <c r="O361" i="1"/>
  <c r="S361" i="1"/>
  <c r="O363" i="1"/>
  <c r="S363" i="1"/>
  <c r="P363" i="1"/>
  <c r="F19" i="1"/>
  <c r="E58" i="20" l="1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37" i="20"/>
  <c r="D34" i="20"/>
  <c r="D31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D62" i="20" l="1"/>
  <c r="O18" i="20"/>
  <c r="N15" i="20" l="1"/>
  <c r="E4" i="20"/>
  <c r="E5" i="20"/>
  <c r="E6" i="20"/>
  <c r="E7" i="20"/>
  <c r="E8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87" i="14" s="1"/>
  <c r="A96" i="1"/>
  <c r="A86" i="14" s="1"/>
  <c r="A95" i="1"/>
  <c r="A85" i="14" s="1"/>
  <c r="A94" i="1"/>
  <c r="A84" i="14" s="1"/>
  <c r="A93" i="1"/>
  <c r="A83" i="14" s="1"/>
  <c r="A92" i="1"/>
  <c r="A82" i="14" s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75" i="14" s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9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J62" i="1"/>
  <c r="G62" i="1" s="1"/>
  <c r="C116" i="13"/>
  <c r="C103" i="13"/>
  <c r="K91" i="13"/>
  <c r="C89" i="13"/>
  <c r="O119" i="13"/>
  <c r="G191" i="13" s="1"/>
  <c r="C120" i="13"/>
  <c r="D120" i="13" s="1"/>
  <c r="O92" i="13"/>
  <c r="M92" i="13" s="1"/>
  <c r="C109" i="13"/>
  <c r="O101" i="13"/>
  <c r="K101" i="13" s="1"/>
  <c r="L101" i="13" s="1"/>
  <c r="O90" i="13"/>
  <c r="O95" i="13"/>
  <c r="M95" i="13" s="1"/>
  <c r="C85" i="13"/>
  <c r="O88" i="13"/>
  <c r="C98" i="13"/>
  <c r="C110" i="13"/>
  <c r="O106" i="13"/>
  <c r="C88" i="13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G193" i="13"/>
  <c r="C193" i="13" s="1"/>
  <c r="D193" i="13" s="1"/>
  <c r="C105" i="13"/>
  <c r="C90" i="13"/>
  <c r="C95" i="13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D90" i="13"/>
  <c r="F90" i="13" s="1"/>
  <c r="D113" i="13"/>
  <c r="F113" i="13" s="1"/>
  <c r="D88" i="13"/>
  <c r="F88" i="13" s="1"/>
  <c r="D110" i="13"/>
  <c r="F110" i="13" s="1"/>
  <c r="D98" i="13"/>
  <c r="F98" i="13" s="1"/>
  <c r="L91" i="13"/>
  <c r="N91" i="13" s="1"/>
  <c r="D116" i="13"/>
  <c r="F116" i="13" s="1"/>
  <c r="L103" i="13"/>
  <c r="N103" i="13" s="1"/>
  <c r="D95" i="13"/>
  <c r="F95" i="13" s="1"/>
  <c r="D105" i="13"/>
  <c r="F105" i="13" s="1"/>
  <c r="L105" i="13"/>
  <c r="N105" i="13" s="1"/>
  <c r="D85" i="13"/>
  <c r="F85" i="13" s="1"/>
  <c r="D109" i="13"/>
  <c r="F109" i="13" s="1"/>
  <c r="D89" i="13"/>
  <c r="F89" i="13" s="1"/>
  <c r="D103" i="13"/>
  <c r="F103" i="13" s="1"/>
  <c r="D101" i="13"/>
  <c r="F101" i="13" s="1"/>
  <c r="D122" i="13"/>
  <c r="F122" i="13" s="1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G178" i="13"/>
  <c r="M97" i="13"/>
  <c r="K97" i="13"/>
  <c r="L97" i="13" s="1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C170" i="13"/>
  <c r="D170" i="13" s="1"/>
  <c r="F170" i="13" s="1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E114" i="1"/>
  <c r="L104" i="14" s="1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L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N193" i="13" l="1"/>
  <c r="G105" i="1"/>
  <c r="F182" i="13"/>
  <c r="K168" i="13"/>
  <c r="L168" i="13" s="1"/>
  <c r="O245" i="13"/>
  <c r="C249" i="13"/>
  <c r="D249" i="13" s="1"/>
  <c r="O249" i="13"/>
  <c r="M185" i="13"/>
  <c r="G259" i="13"/>
  <c r="O259" i="13" s="1"/>
  <c r="M259" i="13" s="1"/>
  <c r="O227" i="13"/>
  <c r="G299" i="13" s="1"/>
  <c r="C227" i="13"/>
  <c r="D227" i="13" s="1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D162" i="13"/>
  <c r="F162" i="13" s="1"/>
  <c r="L170" i="13"/>
  <c r="N170" i="13" s="1"/>
  <c r="D175" i="13"/>
  <c r="F175" i="13" s="1"/>
  <c r="D160" i="13"/>
  <c r="F160" i="13" s="1"/>
  <c r="D178" i="13"/>
  <c r="F178" i="13" s="1"/>
  <c r="D173" i="13"/>
  <c r="F173" i="13" s="1"/>
  <c r="L187" i="13"/>
  <c r="N187" i="13" s="1"/>
  <c r="D181" i="13"/>
  <c r="F181" i="13" s="1"/>
  <c r="D164" i="13"/>
  <c r="F164" i="13" s="1"/>
  <c r="D177" i="13"/>
  <c r="F177" i="13" s="1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L250" i="13" s="1"/>
  <c r="K175" i="13"/>
  <c r="M160" i="13"/>
  <c r="K160" i="13"/>
  <c r="K178" i="13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M249" i="13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N168" i="13" l="1"/>
  <c r="F249" i="13"/>
  <c r="C253" i="13"/>
  <c r="D253" i="13" s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L160" i="13"/>
  <c r="N160" i="13" s="1"/>
  <c r="L175" i="13"/>
  <c r="N175" i="13" s="1"/>
  <c r="D232" i="13"/>
  <c r="F232" i="13" s="1"/>
  <c r="L155" i="13"/>
  <c r="N155" i="13" s="1"/>
  <c r="L178" i="13"/>
  <c r="N178" i="13" s="1"/>
  <c r="D234" i="13"/>
  <c r="F234" i="13" s="1"/>
  <c r="D250" i="13"/>
  <c r="F250" i="13" s="1"/>
  <c r="L177" i="13"/>
  <c r="N177" i="13" s="1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L234" i="13"/>
  <c r="N234" i="13" s="1"/>
  <c r="D299" i="13"/>
  <c r="F299" i="13" s="1"/>
  <c r="D242" i="13"/>
  <c r="F242" i="13" s="1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D306" i="13"/>
  <c r="F306" i="13" s="1"/>
  <c r="L242" i="13"/>
  <c r="N242" i="13" s="1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L306" i="13"/>
  <c r="N306" i="13" s="1"/>
  <c r="D314" i="13"/>
  <c r="F314" i="13" s="1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D378" i="13" l="1"/>
  <c r="F378" i="13" s="1"/>
  <c r="L314" i="13"/>
  <c r="N314" i="13" s="1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D386" i="13" l="1"/>
  <c r="F386" i="13" s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G49" i="4"/>
  <c r="G50" i="4" s="1"/>
  <c r="H44" i="4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K44" i="4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4" i="4" s="1"/>
  <c r="D63" i="4"/>
  <c r="M334" i="14" l="1"/>
  <c r="F36" i="4"/>
  <c r="F59" i="4" s="1"/>
  <c r="F61" i="4" s="1"/>
  <c r="G339" i="1"/>
  <c r="E38" i="4"/>
  <c r="E41" i="4" s="1"/>
  <c r="E45" i="4" s="1"/>
  <c r="E44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s="1"/>
  <c r="L45" i="4" l="1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C64" i="4" s="1"/>
  <c r="L36" i="4"/>
  <c r="L38" i="4"/>
  <c r="O74" i="4" s="1"/>
  <c r="O73" i="4" s="1"/>
  <c r="E54" i="4"/>
  <c r="E49" i="4"/>
  <c r="F49" i="4"/>
  <c r="F54" i="4"/>
  <c r="B63" i="4"/>
  <c r="B44" i="4"/>
  <c r="B58" i="4" s="1"/>
  <c r="B57" i="4"/>
  <c r="L41" i="4"/>
  <c r="D65" i="4"/>
  <c r="D66" i="4" s="1"/>
  <c r="D50" i="4"/>
  <c r="C58" i="4" l="1"/>
  <c r="G58" i="4" s="1"/>
  <c r="B49" i="4"/>
  <c r="L44" i="4"/>
  <c r="G63" i="4"/>
  <c r="G59" i="4"/>
  <c r="F65" i="4"/>
  <c r="F66" i="4" s="1"/>
  <c r="F50" i="4"/>
  <c r="C54" i="4"/>
  <c r="C49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<sst xmlns="http://schemas.openxmlformats.org/spreadsheetml/2006/main" count="1227" uniqueCount="454">
  <si>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</si>
  <si>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</si>
  <si>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</si>
  <si>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</si>
  <si>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</si>
  <si>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</si>
  <si>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</si>
  <si>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</si>
  <si>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</si>
  <si>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</si>
  <si>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</si>
  <si>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</si>
  <si>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</si>
  <si>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</si>
  <si>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</si>
  <si>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</si>
  <si>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</si>
  <si>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</si>
  <si>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</si>
  <si>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</si>
  <si>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</si>
  <si>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</si>
  <si>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</si>
  <si>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</si>
  <si>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</si>
  <si>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</si>
  <si>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</si>
  <si>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</si>
  <si>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</si>
  <si>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</si>
  <si>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</si>
  <si>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</si>
  <si>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</si>
  <si>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</si>
  <si>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</si>
  <si>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</si>
  <si>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</si>
  <si>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</si>
  <si>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</si>
  <si>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</si>
  <si>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</si>
  <si>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</si>
  <si>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</si>
  <si>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</si>
  <si>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</si>
  <si>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</si>
  <si>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</si>
  <si>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</si>
  <si>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</si>
  <si>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</si>
  <si>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</si>
  <si>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</si>
  <si>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</si>
  <si>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</si>
  <si>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</si>
  <si>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</si>
  <si>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</si>
  <si>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</si>
  <si>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</si>
  <si>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</si>
  <si>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</si>
  <si>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</si>
  <si>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</si>
  <si>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</si>
  <si>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</si>
  <si>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</si>
  <si>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</si>
  <si>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</si>
  <si>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</si>
  <si>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</si>
  <si>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</si>
  <si>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</si>
  <si>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</si>
  <si>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</si>
  <si>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</si>
  <si>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</si>
  <si>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</si>
  <si>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</si>
  <si>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</si>
  <si>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</si>
  <si>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</si>
  <si>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</si>
  <si>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</si>
  <si>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</si>
  <si>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</si>
  <si>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</si>
  <si>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</si>
  <si>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</si>
  <si>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</si>
  <si>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</si>
  <si>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</si>
  <si>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</si>
  <si>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</si>
  <si>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</si>
  <si>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</si>
  <si>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</si>
  <si>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</si>
  <si>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</si>
  <si>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</si>
  <si>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</si>
  <si>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</si>
  <si>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</si>
  <si>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</si>
  <si>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</si>
  <si>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</si>
  <si>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</si>
  <si>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</si>
  <si>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</si>
  <si>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</si>
  <si>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</si>
  <si>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</si>
  <si>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</si>
  <si>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</si>
  <si>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</si>
  <si>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</si>
  <si>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</si>
  <si>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</si>
  <si>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</si>
  <si>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</si>
  <si>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</si>
  <si>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</si>
  <si>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</si>
  <si>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</si>
  <si>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</si>
  <si>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</si>
  <si>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</si>
  <si>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</si>
  <si>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</si>
  <si>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</si>
  <si>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</si>
  <si>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</si>
  <si>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</si>
  <si>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</si>
  <si>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</si>
  <si>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</si>
  <si>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</si>
  <si>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</si>
  <si>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</si>
  <si>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</si>
  <si>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</si>
  <si>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</si>
  <si>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</si>
  <si>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</si>
  <si>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</si>
  <si>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</si>
  <si>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</si>
  <si>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</si>
  <si>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</si>
  <si>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</si>
  <si>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</si>
  <si>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</si>
  <si>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</si>
  <si>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</si>
  <si>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</si>
  <si>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</si>
  <si>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</si>
  <si>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</si>
  <si>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</si>
  <si>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</si>
  <si>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</si>
  <si>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</si>
  <si>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</si>
  <si>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</si>
  <si>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</si>
  <si>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</si>
  <si>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</si>
  <si>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</si>
  <si>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</si>
  <si>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</si>
  <si>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</si>
  <si>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</si>
  <si>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</si>
  <si>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</si>
  <si>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</si>
  <si>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</si>
  <si>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</si>
  <si>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</si>
  <si>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</si>
  <si>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</si>
  <si>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</si>
  <si>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</si>
  <si>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</si>
  <si>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</si>
  <si>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</si>
  <si>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</si>
  <si>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</si>
  <si>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</si>
  <si>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</si>
  <si>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</si>
  <si>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</si>
  <si>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</si>
  <si>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</si>
  <si>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</si>
  <si>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</si>
  <si>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</si>
  <si>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</si>
  <si>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</si>
  <si>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</si>
  <si>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</si>
  <si>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</si>
  <si>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</si>
  <si>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</si>
  <si>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</si>
  <si>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</si>
  <si>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</si>
  <si>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</si>
  <si>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</si>
  <si>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</si>
  <si>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</si>
  <si>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</si>
  <si>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</si>
  <si>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>INTERNAL BUDGET WORKSHEET</t>
  </si>
  <si>
    <t>Maximum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</si>
  <si>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</si>
  <si>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</si>
  <si>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</si>
  <si>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</si>
  <si>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</si>
  <si>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</si>
  <si>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</si>
  <si>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</si>
  <si>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</si>
  <si>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</si>
  <si>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</si>
  <si>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</si>
  <si>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</si>
  <si>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</si>
  <si>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</si>
  <si>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</si>
  <si>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</si>
  <si>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</si>
  <si>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</si>
  <si>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</si>
  <si>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</si>
  <si>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</si>
  <si>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</si>
  <si>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</si>
  <si>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</si>
  <si>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</si>
  <si>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</si>
  <si>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</si>
  <si>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</si>
  <si>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</si>
  <si>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</si>
  <si>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</si>
  <si>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</si>
  <si>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</si>
  <si>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</si>
  <si>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</si>
  <si>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</si>
  <si>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</si>
  <si>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</si>
  <si>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</si>
  <si>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</si>
  <si>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</si>
  <si>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</si>
  <si>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</si>
  <si>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</si>
  <si>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</si>
  <si>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</si>
  <si>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</si>
  <si>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</si>
  <si>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</si>
  <si>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</si>
  <si>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</si>
  <si>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</si>
  <si>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</si>
  <si>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</si>
  <si>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</si>
  <si>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</si>
  <si>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</si>
  <si>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</si>
  <si>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</si>
  <si>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</si>
  <si>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</si>
  <si>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</si>
  <si>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</si>
  <si>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</si>
  <si>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</si>
  <si>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</si>
  <si>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</si>
  <si>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</si>
  <si>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</si>
  <si>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</si>
  <si>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</si>
  <si>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</si>
  <si>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</si>
  <si>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</si>
  <si>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</si>
  <si>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</si>
  <si>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</si>
  <si>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</si>
  <si>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</si>
  <si>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</si>
  <si>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</si>
  <si>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</si>
  <si>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</si>
  <si>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</si>
  <si>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</si>
  <si>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</si>
  <si>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</si>
  <si>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</si>
  <si>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</si>
  <si>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</si>
  <si>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</si>
  <si>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</si>
  <si>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</si>
  <si>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</si>
  <si>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</si>
  <si>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</si>
  <si>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</si>
  <si>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</si>
  <si>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</si>
  <si>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</si>
  <si>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</si>
  <si>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</si>
  <si>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</si>
  <si>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</si>
  <si>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</si>
  <si>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</si>
  <si>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</si>
  <si>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</si>
  <si>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</si>
  <si>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</si>
  <si>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</si>
  <si>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</si>
  <si>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</si>
  <si>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</si>
  <si>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</si>
  <si>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</si>
  <si>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</si>
  <si>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</si>
  <si>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</si>
  <si>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</si>
  <si>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</si>
  <si>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</si>
  <si>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</si>
  <si>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</si>
  <si>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</si>
  <si>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</si>
  <si>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</si>
  <si>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</si>
  <si>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</si>
  <si>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</si>
  <si>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</si>
  <si>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</si>
  <si>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</si>
  <si>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</si>
  <si>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</si>
  <si>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</si>
  <si>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</si>
  <si>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</si>
  <si>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</si>
  <si>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</si>
  <si>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</si>
  <si>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</si>
  <si>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</si>
  <si>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</si>
  <si>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</si>
  <si>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</si>
  <si>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</si>
  <si>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</si>
  <si>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</si>
  <si>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</si>
  <si>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</si>
  <si>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</si>
  <si>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</si>
  <si>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</si>
  <si>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</si>
  <si>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</si>
  <si>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</si>
  <si>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</si>
  <si>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</si>
  <si>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</si>
  <si>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</si>
  <si>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</si>
  <si>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</si>
  <si>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</si>
  <si>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</si>
  <si>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</si>
  <si>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</si>
  <si>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</si>
  <si>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</si>
  <si>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</si>
  <si>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</si>
  <si>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</si>
  <si>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</si>
  <si>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</si>
  <si>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</si>
  <si>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</si>
  <si>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</si>
  <si>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</si>
  <si>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</si>
  <si>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</si>
  <si>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</si>
  <si>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</si>
  <si>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</si>
  <si>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</si>
  <si>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</si>
  <si>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</si>
  <si>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</si>
  <si>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</si>
  <si>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</si>
  <si>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</si>
  <si>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</si>
  <si>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</si>
  <si>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</si>
  <si>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</si>
  <si>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</si>
  <si>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</si>
  <si>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</si>
  <si>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</si>
  <si>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</si>
  <si>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</si>
  <si>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</si>
  <si>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</si>
  <si>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</si>
  <si>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</si>
  <si>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</si>
  <si>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</si>
  <si>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</si>
  <si>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</si>
  <si>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</si>
  <si>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</si>
  <si>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</si>
  <si>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</si>
  <si>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</si>
  <si>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</si>
  <si>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</si>
  <si>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</si>
  <si>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</si>
  <si>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</si>
  <si>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</si>
  <si>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</si>
  <si>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</si>
  <si>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</si>
  <si>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</si>
  <si>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</si>
  <si>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</si>
  <si>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</si>
  <si>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</si>
  <si>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</si>
  <si>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</si>
  <si>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</si>
  <si>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</si>
  <si>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</si>
  <si>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</si>
  <si>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</si>
  <si>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 xml:space="preserve"> NON FEDERAL/ NON Standard F&amp;A </t>
  </si>
  <si>
    <t>*Mandatory for this IBW* Non-Competing Cont. or Other Rate</t>
  </si>
  <si>
    <t>7/1/26-6/30/27</t>
  </si>
  <si>
    <t>Revised 7/14/22</t>
  </si>
  <si>
    <t>Research MDC (52.5%)</t>
  </si>
  <si>
    <t>UNM F&amp;A Costs (52.5%)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</si>
</sst>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7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7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0" xfId="0" applyNumberFormat="1" applyBorder="1"/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86" fillId="26" borderId="0" xfId="0" applyNumberFormat="1" applyFont="1" applyFill="1" applyAlignment="1">
      <alignment horizontal="centerContinuous" wrapText="1"/>
    </xf>
    <xf numFmtId="37" fontId="85" fillId="26" borderId="0" xfId="0" applyNumberFormat="1" applyFont="1" applyFill="1" applyAlignment="1">
      <alignment horizontal="left" wrapText="1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  <xf numFmtId="1" fontId="20" fillId="14" borderId="0" xfId="0" applyNumberFormat="1" applyFont="1" applyFill="1" applyBorder="1" applyAlignment="1" applyProtection="1">
      <alignment horizontal="center" vertical="center"/>
    </xf>
    <xf numFmtId="0" fontId="20" fillId="14" borderId="109" xfId="0" applyNumberFormat="1" applyFont="1" applyFill="1" applyBorder="1" applyAlignment="1" applyProtection="1">
      <alignment horizontal="center" vertical="center"/>
    </xf>
    <xf numFmtId="37" fontId="10" fillId="2" borderId="29" xfId="0" applyFont="1" applyBorder="1"/>
    <xf numFmtId="37" fontId="8" fillId="2" borderId="79" xfId="0" applyFont="1" applyBorder="1"/>
    <xf numFmtId="37" fontId="0" fillId="2" borderId="108" xfId="0" applyBorder="1"/>
    <xf numFmtId="37" fontId="0" fillId="2" borderId="0" xfId="0" applyAlignment="1">
      <alignment horizontal="center"/>
    </xf>
    <xf numFmtId="37" fontId="16" fillId="2" borderId="108" xfId="0" applyFont="1" applyBorder="1" applyAlignment="1">
      <alignment horizontal="center"/>
    </xf>
    <xf numFmtId="37" fontId="0" fillId="2" borderId="108" xfId="0" applyBorder="1" applyAlignment="1">
      <alignment horizontal="center"/>
    </xf>
    <xf numFmtId="37" fontId="0" fillId="2" borderId="123" xfId="0" applyBorder="1" applyAlignment="1">
      <alignment horizontal="center"/>
    </xf>
    <xf numFmtId="37" fontId="0" fillId="2" borderId="24" xfId="0" applyBorder="1"/>
    <xf numFmtId="37" fontId="63" fillId="2" borderId="87" xfId="0" applyFont="1" applyBorder="1" applyAlignment="1">
      <alignment horizontal="center"/>
    </xf>
    <xf numFmtId="37" fontId="0" fillId="2" borderId="24" xfId="0" applyBorder="1" applyAlignment="1">
      <alignment horizontal="right"/>
    </xf>
    <xf numFmtId="37" fontId="0" fillId="2" borderId="122" xfId="0" applyBorder="1" applyAlignment="1">
      <alignment horizontal="right"/>
    </xf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796" t="s">
        <v>353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ht="26.25" x14ac:dyDescent="0.2">
      <c r="A3" s="797" t="s">
        <v>354</v>
      </c>
      <c r="B3" s="797"/>
      <c r="C3" s="797"/>
      <c r="D3" s="797"/>
      <c r="E3" s="797"/>
      <c r="F3" s="797"/>
      <c r="G3" s="797"/>
      <c r="H3" s="797"/>
      <c r="I3" s="797"/>
      <c r="J3" s="797"/>
    </row>
    <row r="4" spans="1:10" ht="63.75" customHeight="1" x14ac:dyDescent="0.2">
      <c r="B4" s="795" t="s">
        <v>355</v>
      </c>
      <c r="C4" s="795"/>
      <c r="D4" s="795"/>
      <c r="E4" s="795"/>
      <c r="F4" s="795"/>
      <c r="G4" s="795"/>
      <c r="H4" s="795"/>
      <c r="I4" s="795"/>
      <c r="J4" s="795"/>
    </row>
    <row r="5" spans="1:10" x14ac:dyDescent="0.2">
      <c r="B5" s="545"/>
    </row>
    <row r="6" spans="1:10" ht="18.75" x14ac:dyDescent="0.2">
      <c r="B6" s="544" t="s">
        <v>356</v>
      </c>
    </row>
    <row r="18" spans="1:2" ht="65.25" customHeight="1" x14ac:dyDescent="0.2"/>
    <row r="19" spans="1:2" ht="18.75" x14ac:dyDescent="0.3">
      <c r="A19" s="460" t="s">
        <v>346</v>
      </c>
    </row>
    <row r="21" spans="1:2" ht="18.75" x14ac:dyDescent="0.3">
      <c r="A21" s="459"/>
      <c r="B21" s="460" t="s">
        <v>347</v>
      </c>
    </row>
    <row r="74" spans="2:5" ht="20.25" x14ac:dyDescent="0.3">
      <c r="B74" s="461"/>
    </row>
    <row r="75" spans="2:5" ht="18" x14ac:dyDescent="0.25">
      <c r="B75" s="465"/>
      <c r="C75" s="466"/>
    </row>
    <row r="77" spans="2:5" ht="20.100000000000001" customHeight="1" x14ac:dyDescent="0.2">
      <c r="B77" s="377"/>
      <c r="C77" s="377"/>
      <c r="D77" s="377"/>
      <c r="E77" s="377"/>
    </row>
    <row r="78" spans="2:5" ht="20.100000000000001" customHeight="1" x14ac:dyDescent="0.2">
      <c r="B78" s="463"/>
      <c r="C78" s="377"/>
      <c r="D78" s="377"/>
      <c r="E78" s="377"/>
    </row>
    <row r="79" spans="2:5" ht="20.100000000000001" customHeight="1" x14ac:dyDescent="0.2">
      <c r="B79" s="463"/>
      <c r="C79" s="377"/>
      <c r="D79" s="377"/>
      <c r="E79" s="377"/>
    </row>
    <row r="80" spans="2:5" s="19" customFormat="1" ht="20.100000000000001" customHeight="1" x14ac:dyDescent="0.2">
      <c r="B80" s="463"/>
      <c r="C80" s="377"/>
      <c r="D80" s="377"/>
      <c r="E80" s="377"/>
    </row>
    <row r="81" spans="2:5" s="19" customFormat="1" ht="20.100000000000001" customHeight="1" x14ac:dyDescent="0.2">
      <c r="B81" s="463"/>
      <c r="C81" s="377"/>
      <c r="D81" s="377"/>
      <c r="E81" s="377"/>
    </row>
    <row r="82" spans="2:5" s="452" customFormat="1" ht="20.100000000000001" customHeight="1" x14ac:dyDescent="0.2">
      <c r="B82" s="463"/>
      <c r="C82" s="377"/>
      <c r="D82" s="377"/>
      <c r="E82" s="377"/>
    </row>
    <row r="83" spans="2:5" s="452" customFormat="1" ht="20.100000000000001" customHeight="1" x14ac:dyDescent="0.2">
      <c r="B83" s="463"/>
      <c r="C83" s="377"/>
      <c r="D83" s="377"/>
      <c r="E83" s="377"/>
    </row>
    <row r="84" spans="2:5" ht="20.100000000000001" customHeight="1" x14ac:dyDescent="0.2">
      <c r="B84" s="377"/>
      <c r="C84" s="377"/>
      <c r="D84" s="377"/>
      <c r="E84" s="377"/>
    </row>
    <row r="85" spans="2:5" ht="20.100000000000001" customHeight="1" x14ac:dyDescent="0.2">
      <c r="B85" s="377"/>
      <c r="C85" s="377"/>
      <c r="D85" s="377"/>
      <c r="E85" s="377"/>
    </row>
    <row r="86" spans="2:5" ht="20.100000000000001" customHeight="1" x14ac:dyDescent="0.2">
      <c r="B86" s="463"/>
      <c r="C86" s="377"/>
      <c r="D86" s="377"/>
      <c r="E86" s="377"/>
    </row>
    <row r="87" spans="2:5" ht="20.100000000000001" customHeight="1" x14ac:dyDescent="0.2">
      <c r="B87" s="463"/>
      <c r="C87" s="377"/>
      <c r="D87" s="377"/>
      <c r="E87" s="377"/>
    </row>
    <row r="88" spans="2:5" ht="20.100000000000001" customHeight="1" x14ac:dyDescent="0.2">
      <c r="B88" s="463"/>
      <c r="C88" s="377"/>
      <c r="D88" s="377"/>
      <c r="E88" s="377"/>
    </row>
    <row r="89" spans="2:5" ht="20.100000000000001" customHeight="1" x14ac:dyDescent="0.2">
      <c r="B89" s="463"/>
      <c r="C89" s="377"/>
      <c r="D89" s="377"/>
      <c r="E89" s="377"/>
    </row>
    <row r="90" spans="2:5" ht="35.25" customHeight="1" x14ac:dyDescent="0.2">
      <c r="B90" s="462"/>
      <c r="C90" s="377"/>
      <c r="D90" s="507"/>
      <c r="E90" s="507"/>
    </row>
    <row r="91" spans="2:5" ht="20.100000000000001" customHeight="1" x14ac:dyDescent="0.2">
      <c r="B91" s="463"/>
      <c r="C91" s="377"/>
      <c r="D91" s="377"/>
      <c r="E91" s="377"/>
    </row>
    <row r="92" spans="2:5" ht="20.100000000000001" customHeight="1" x14ac:dyDescent="0.2">
      <c r="B92" s="463"/>
      <c r="C92" s="377"/>
      <c r="D92" s="377"/>
      <c r="E92" s="377"/>
    </row>
    <row r="93" spans="2:5" ht="20.100000000000001" customHeight="1" x14ac:dyDescent="0.2">
      <c r="B93" s="463"/>
      <c r="C93" s="377"/>
      <c r="D93" s="377"/>
      <c r="E93" s="377"/>
    </row>
    <row r="94" spans="2:5" ht="20.100000000000001" customHeight="1" x14ac:dyDescent="0.2">
      <c r="B94" s="377"/>
      <c r="C94" s="377"/>
      <c r="D94" s="377"/>
      <c r="E94" s="377"/>
    </row>
    <row r="95" spans="2:5" ht="20.100000000000001" customHeight="1" x14ac:dyDescent="0.2">
      <c r="B95" s="377"/>
      <c r="C95" s="377"/>
      <c r="D95" s="377"/>
      <c r="E95" s="377"/>
    </row>
    <row r="96" spans="2:5" ht="36" customHeight="1" x14ac:dyDescent="0.2">
      <c r="B96" s="463"/>
      <c r="C96" s="377"/>
      <c r="D96" s="508"/>
      <c r="E96" s="508"/>
    </row>
    <row r="97" spans="2:5" ht="24.95" customHeight="1" x14ac:dyDescent="0.2">
      <c r="B97" s="377"/>
      <c r="C97" s="377"/>
      <c r="D97" s="377"/>
      <c r="E97" s="377"/>
    </row>
    <row r="98" spans="2:5" ht="35.25" customHeight="1" x14ac:dyDescent="0.2">
      <c r="B98" s="463"/>
      <c r="C98" s="377"/>
      <c r="D98" s="377"/>
      <c r="E98" s="377"/>
    </row>
    <row r="99" spans="2:5" ht="20.100000000000001" customHeight="1" x14ac:dyDescent="0.2">
      <c r="B99" s="463"/>
      <c r="C99" s="377"/>
      <c r="D99" s="377"/>
      <c r="E99" s="377"/>
    </row>
    <row r="100" spans="2:5" ht="20.100000000000001" customHeight="1" x14ac:dyDescent="0.2">
      <c r="B100" s="463"/>
      <c r="C100" s="377"/>
      <c r="D100" s="377"/>
      <c r="E100" s="377"/>
    </row>
    <row r="101" spans="2:5" ht="20.100000000000001" customHeight="1" x14ac:dyDescent="0.2">
      <c r="B101" s="377"/>
      <c r="C101" s="377"/>
      <c r="D101" s="377"/>
      <c r="E101" s="377"/>
    </row>
    <row r="102" spans="2:5" ht="20.100000000000001" customHeight="1" x14ac:dyDescent="0.2">
      <c r="B102" s="377"/>
      <c r="C102" s="377"/>
      <c r="D102" s="377"/>
      <c r="E102" s="377"/>
    </row>
    <row r="103" spans="2:5" ht="20.100000000000001" customHeight="1" x14ac:dyDescent="0.2">
      <c r="B103" s="463"/>
      <c r="C103" s="377"/>
      <c r="D103" s="377"/>
      <c r="E103" s="377"/>
    </row>
    <row r="104" spans="2:5" ht="20.100000000000001" customHeight="1" x14ac:dyDescent="0.2">
      <c r="B104" s="463"/>
      <c r="C104" s="377"/>
      <c r="D104" s="377"/>
      <c r="E104" s="377"/>
    </row>
    <row r="105" spans="2:5" ht="20.100000000000001" customHeight="1" x14ac:dyDescent="0.2">
      <c r="B105" s="463"/>
      <c r="C105" s="377"/>
      <c r="D105" s="377"/>
      <c r="E105" s="377"/>
    </row>
    <row r="106" spans="2:5" ht="20.100000000000001" customHeight="1" x14ac:dyDescent="0.2">
      <c r="B106" s="377"/>
      <c r="D106" s="377"/>
      <c r="E106" s="377"/>
    </row>
    <row r="107" spans="2:5" ht="40.5" customHeight="1" x14ac:dyDescent="0.2">
      <c r="B107" s="463"/>
      <c r="C107" s="377"/>
      <c r="D107" s="377"/>
      <c r="E107" s="377"/>
    </row>
    <row r="108" spans="2:5" ht="24.95" customHeight="1" x14ac:dyDescent="0.2">
      <c r="B108" s="463"/>
      <c r="C108" s="377"/>
      <c r="D108" s="377"/>
      <c r="E108" s="377"/>
    </row>
    <row r="109" spans="2:5" ht="20.100000000000001" customHeight="1" x14ac:dyDescent="0.2">
      <c r="B109" s="463"/>
      <c r="C109" s="377"/>
      <c r="D109" s="377"/>
      <c r="E109" s="377"/>
    </row>
    <row r="110" spans="2:5" ht="20.100000000000001" customHeight="1" x14ac:dyDescent="0.2">
      <c r="B110" s="463"/>
      <c r="C110" s="377"/>
      <c r="D110" s="377"/>
      <c r="E110" s="377"/>
    </row>
    <row r="111" spans="2:5" ht="20.100000000000001" customHeight="1" x14ac:dyDescent="0.2">
      <c r="B111" s="377"/>
      <c r="C111" s="377"/>
      <c r="D111" s="377"/>
      <c r="E111" s="377"/>
    </row>
    <row r="112" spans="2:5" ht="24.95" customHeight="1" x14ac:dyDescent="0.2">
      <c r="B112" s="377"/>
      <c r="C112" s="377"/>
      <c r="D112" s="377"/>
      <c r="E112" s="377"/>
    </row>
    <row r="113" spans="1:7" ht="24.95" customHeight="1" x14ac:dyDescent="0.2">
      <c r="A113" s="794"/>
      <c r="B113" s="794"/>
      <c r="C113" s="794"/>
      <c r="D113" s="794"/>
      <c r="E113" s="794"/>
      <c r="F113" s="794"/>
      <c r="G113" s="794"/>
    </row>
    <row r="114" spans="1:7" ht="15" x14ac:dyDescent="0.2">
      <c r="B114" s="463"/>
      <c r="C114" s="377"/>
      <c r="D114" s="377"/>
      <c r="E114" s="377"/>
    </row>
    <row r="115" spans="1:7" ht="15" x14ac:dyDescent="0.2">
      <c r="B115" s="464"/>
      <c r="C115" s="19"/>
      <c r="D115" s="19"/>
      <c r="E115" s="377"/>
    </row>
    <row r="116" spans="1:7" ht="15" x14ac:dyDescent="0.2">
      <c r="B116" s="463"/>
      <c r="C116" s="377"/>
      <c r="D116" s="377"/>
      <c r="E116" s="377"/>
    </row>
    <row r="117" spans="1:7" ht="15" x14ac:dyDescent="0.2">
      <c r="B117" s="464"/>
      <c r="C117" s="19"/>
      <c r="D117" s="377"/>
      <c r="E117" s="377"/>
    </row>
    <row r="118" spans="1:7" ht="15" x14ac:dyDescent="0.2">
      <c r="B118" s="463"/>
      <c r="C118" s="377"/>
      <c r="D118" s="377"/>
      <c r="E118" s="377"/>
    </row>
    <row r="119" spans="1:7" ht="15" x14ac:dyDescent="0.2">
      <c r="B119" s="463"/>
      <c r="C119" s="377"/>
      <c r="D119" s="377"/>
      <c r="E119" s="377"/>
    </row>
    <row r="120" spans="1:7" ht="15" x14ac:dyDescent="0.2">
      <c r="B120" s="463"/>
      <c r="C120" s="377"/>
      <c r="D120" s="377"/>
      <c r="E120" s="377"/>
    </row>
    <row r="121" spans="1:7" ht="15" x14ac:dyDescent="0.2">
      <c r="B121" s="463"/>
      <c r="C121" s="377"/>
      <c r="D121" s="377"/>
      <c r="E121" s="377"/>
    </row>
    <row r="122" spans="1:7" ht="15" x14ac:dyDescent="0.2">
      <c r="B122" s="463"/>
      <c r="C122" s="377"/>
      <c r="D122" s="377"/>
      <c r="E122" s="377"/>
    </row>
    <row r="123" spans="1:7" ht="15" x14ac:dyDescent="0.2">
      <c r="B123" s="463"/>
      <c r="C123" s="377"/>
      <c r="D123" s="377"/>
      <c r="E123" s="377"/>
    </row>
    <row r="124" spans="1:7" ht="15" x14ac:dyDescent="0.2">
      <c r="B124" s="463"/>
      <c r="C124" s="377"/>
      <c r="D124" s="377"/>
      <c r="E124" s="377"/>
    </row>
    <row r="125" spans="1:7" ht="15" x14ac:dyDescent="0.2">
      <c r="B125" s="463"/>
      <c r="C125" s="377"/>
      <c r="D125" s="377"/>
      <c r="E125" s="377"/>
    </row>
    <row r="126" spans="1:7" ht="15" x14ac:dyDescent="0.2">
      <c r="B126" s="463"/>
      <c r="C126" s="377"/>
      <c r="D126" s="377"/>
      <c r="E126" s="377"/>
    </row>
    <row r="127" spans="1:7" ht="15" x14ac:dyDescent="0.2">
      <c r="B127" s="463"/>
      <c r="C127" s="377"/>
      <c r="D127" s="377"/>
      <c r="E127" s="377"/>
    </row>
    <row r="128" spans="1:7" ht="15" x14ac:dyDescent="0.2">
      <c r="B128" s="463"/>
      <c r="C128" s="377"/>
      <c r="D128" s="377"/>
      <c r="E128" s="377"/>
    </row>
    <row r="129" spans="2:5" ht="15" x14ac:dyDescent="0.2">
      <c r="B129" s="463"/>
      <c r="C129" s="377"/>
      <c r="D129" s="377"/>
      <c r="E129" s="377"/>
    </row>
    <row r="130" spans="2:5" ht="15" x14ac:dyDescent="0.2">
      <c r="B130" s="463"/>
      <c r="C130" s="377"/>
      <c r="D130" s="377"/>
      <c r="E130" s="377"/>
    </row>
    <row r="131" spans="2:5" ht="15" x14ac:dyDescent="0.2">
      <c r="B131" s="463"/>
      <c r="C131" s="377"/>
      <c r="D131" s="377"/>
      <c r="E131" s="377"/>
    </row>
    <row r="132" spans="2:5" ht="15" x14ac:dyDescent="0.2">
      <c r="B132" s="463"/>
      <c r="C132" s="377"/>
      <c r="D132" s="377"/>
      <c r="E132" s="377"/>
    </row>
    <row r="133" spans="2:5" ht="15" x14ac:dyDescent="0.2">
      <c r="B133" s="377"/>
      <c r="C133" s="377"/>
      <c r="D133" s="377"/>
      <c r="E133" s="377"/>
    </row>
    <row r="134" spans="2:5" ht="15" x14ac:dyDescent="0.2">
      <c r="B134" s="377"/>
      <c r="C134" s="377"/>
      <c r="D134" s="377"/>
      <c r="E134" s="377"/>
    </row>
    <row r="135" spans="2:5" ht="15" x14ac:dyDescent="0.2">
      <c r="B135" s="377"/>
      <c r="C135" s="377"/>
      <c r="D135" s="377"/>
      <c r="E135" s="377"/>
    </row>
    <row r="136" spans="2:5" ht="15" x14ac:dyDescent="0.2">
      <c r="B136" s="377"/>
      <c r="C136" s="377"/>
      <c r="D136" s="377"/>
      <c r="E136" s="377"/>
    </row>
    <row r="137" spans="2:5" ht="15" x14ac:dyDescent="0.2">
      <c r="B137" s="377"/>
      <c r="C137" s="377"/>
      <c r="D137" s="377"/>
      <c r="E137" s="377"/>
    </row>
    <row r="138" spans="2:5" ht="15" x14ac:dyDescent="0.2">
      <c r="B138" s="377"/>
      <c r="C138" s="377"/>
      <c r="D138" s="377"/>
      <c r="E138" s="377"/>
    </row>
    <row r="139" spans="2:5" ht="15" x14ac:dyDescent="0.2">
      <c r="B139" s="377"/>
      <c r="C139" s="377"/>
      <c r="D139" s="377"/>
      <c r="E139" s="377"/>
    </row>
    <row r="140" spans="2:5" ht="15" x14ac:dyDescent="0.2">
      <c r="B140" s="377"/>
      <c r="C140" s="377"/>
      <c r="D140" s="377"/>
      <c r="E140" s="377"/>
    </row>
    <row r="141" spans="2:5" ht="15" x14ac:dyDescent="0.2">
      <c r="E141" s="377"/>
    </row>
    <row r="142" spans="2:5" ht="15" x14ac:dyDescent="0.2">
      <c r="E142" s="377"/>
    </row>
    <row r="143" spans="2:5" ht="15" x14ac:dyDescent="0.2">
      <c r="E143" s="377"/>
    </row>
  </sheetData>
  <sheetProtection algorithmName="SHA-512" hashValue="N1f714/bhyjVz7fDIZD3wy55VyN1QC/JmpMiuo6pELJf27IssB2W3fEYexITB2akakH31WdAZmcJody//ZLYMg==" saltValue="BsZEDRZErhsNozjZRH2rL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G3" sqref="G3"/>
    </sheetView>
  </sheetViews>
  <sheetFormatPr defaultColWidth="8.7109375" defaultRowHeight="12.75" x14ac:dyDescent="0.2"/>
  <cols>
    <col min="1" max="1" width="34.710937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42" t="s">
        <v>0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147"/>
      <c r="V1" s="959" t="s">
        <v>391</v>
      </c>
      <c r="W1" s="960"/>
      <c r="X1" s="961"/>
      <c r="Y1" s="962" t="s">
        <v>431</v>
      </c>
      <c r="Z1" s="963"/>
      <c r="AA1" s="964"/>
      <c r="AE1" s="41" t="s">
        <v>1</v>
      </c>
      <c r="AF1" s="19"/>
      <c r="AG1" s="19"/>
      <c r="AH1" s="19"/>
    </row>
    <row r="2" spans="1:45" x14ac:dyDescent="0.2">
      <c r="A2" s="842" t="s">
        <v>2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147"/>
      <c r="V2" s="965"/>
      <c r="W2" s="966" t="s">
        <v>440</v>
      </c>
      <c r="X2" s="966" t="s">
        <v>442</v>
      </c>
      <c r="Y2" s="966" t="s">
        <v>445</v>
      </c>
      <c r="Z2" s="966" t="s">
        <v>446</v>
      </c>
      <c r="AA2" s="966" t="s">
        <v>450</v>
      </c>
      <c r="AE2" s="19">
        <f>ENDDATE-CURRENTFYE</f>
        <v>-45107</v>
      </c>
      <c r="AF2" s="19" t="s">
        <v>3</v>
      </c>
      <c r="AG2" s="19"/>
      <c r="AH2" s="19"/>
    </row>
    <row r="3" spans="1:45" ht="32.25" thickBot="1" x14ac:dyDescent="0.3">
      <c r="A3" s="792" t="s">
        <v>448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965"/>
      <c r="W3" s="528" t="s">
        <v>438</v>
      </c>
      <c r="X3" s="528" t="s">
        <v>441</v>
      </c>
      <c r="Y3" s="528" t="s">
        <v>443</v>
      </c>
      <c r="Z3" s="528" t="s">
        <v>444</v>
      </c>
      <c r="AA3" s="528" t="s">
        <v>447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 t="s">
        <v>451</v>
      </c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43" t="s">
        <v>287</v>
      </c>
      <c r="P4" s="844"/>
      <c r="Q4" s="845"/>
      <c r="V4" s="967" t="s">
        <v>246</v>
      </c>
      <c r="W4" s="529">
        <f>+W6+W5</f>
        <v>3519</v>
      </c>
      <c r="X4" s="529">
        <f>+X6+X5</f>
        <v>4047</v>
      </c>
      <c r="Y4" s="529">
        <f>+Y6+Y5</f>
        <v>4654</v>
      </c>
      <c r="Z4" s="529">
        <f>+Z6+Z5</f>
        <v>5352</v>
      </c>
      <c r="AA4" s="529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325</v>
      </c>
      <c r="E5" s="820"/>
      <c r="F5" s="820"/>
      <c r="G5" s="821"/>
      <c r="H5" s="821"/>
      <c r="I5" s="821"/>
      <c r="J5" s="821"/>
      <c r="K5" s="821"/>
      <c r="L5" s="821"/>
      <c r="M5" s="65"/>
      <c r="N5" s="257"/>
      <c r="O5" s="846"/>
      <c r="P5" s="844"/>
      <c r="Q5" s="845"/>
      <c r="V5" s="967" t="s">
        <v>244</v>
      </c>
      <c r="W5" s="529">
        <v>1466</v>
      </c>
      <c r="X5" s="529">
        <v>1686</v>
      </c>
      <c r="Y5" s="529">
        <v>1939</v>
      </c>
      <c r="Z5" s="529">
        <v>2230</v>
      </c>
      <c r="AA5" s="529">
        <v>2564</v>
      </c>
      <c r="AB5" s="352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326</v>
      </c>
      <c r="E6" s="820"/>
      <c r="F6" s="820"/>
      <c r="G6" s="821"/>
      <c r="H6" s="821"/>
      <c r="I6" s="821"/>
      <c r="J6" s="821"/>
      <c r="K6" s="821"/>
      <c r="L6" s="821"/>
      <c r="M6" s="63"/>
      <c r="N6" s="258"/>
      <c r="O6" s="847" t="s">
        <v>125</v>
      </c>
      <c r="P6" s="848"/>
      <c r="Q6" s="849"/>
      <c r="V6" s="967" t="s">
        <v>247</v>
      </c>
      <c r="W6" s="529">
        <v>2053</v>
      </c>
      <c r="X6" s="529">
        <v>2361</v>
      </c>
      <c r="Y6" s="529">
        <v>2715</v>
      </c>
      <c r="Z6" s="529">
        <v>3122</v>
      </c>
      <c r="AA6" s="529">
        <v>3590</v>
      </c>
      <c r="AB6" s="352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327</v>
      </c>
      <c r="E7" s="820"/>
      <c r="F7" s="820"/>
      <c r="G7" s="821"/>
      <c r="H7" s="821"/>
      <c r="I7" s="821"/>
      <c r="J7" s="821"/>
      <c r="K7" s="821"/>
      <c r="L7" s="821"/>
      <c r="M7" s="63"/>
      <c r="N7" s="259"/>
      <c r="O7" s="847" t="s">
        <v>267</v>
      </c>
      <c r="P7" s="848"/>
      <c r="Q7" s="850"/>
      <c r="V7" s="967"/>
      <c r="W7" s="529"/>
      <c r="X7" s="529"/>
      <c r="Y7" s="529"/>
      <c r="Z7" s="529"/>
      <c r="AA7" s="529"/>
      <c r="AB7" s="564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328</v>
      </c>
      <c r="E8" s="820"/>
      <c r="F8" s="820"/>
      <c r="G8" s="821"/>
      <c r="H8" s="821"/>
      <c r="I8" s="821"/>
      <c r="J8" s="821"/>
      <c r="K8" s="821"/>
      <c r="L8" s="821"/>
      <c r="M8" s="63"/>
      <c r="N8" s="258"/>
      <c r="O8" s="854" t="s">
        <v>266</v>
      </c>
      <c r="P8" s="855"/>
      <c r="Q8" s="856"/>
      <c r="V8" s="968" t="s">
        <v>245</v>
      </c>
      <c r="W8" s="563">
        <v>880</v>
      </c>
      <c r="X8" s="563">
        <v>1012</v>
      </c>
      <c r="Y8" s="563">
        <v>1163</v>
      </c>
      <c r="Z8" s="563">
        <v>1338</v>
      </c>
      <c r="AA8" s="563">
        <v>1539</v>
      </c>
      <c r="AB8" s="562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47" t="s">
        <v>264</v>
      </c>
      <c r="P9" s="848"/>
      <c r="Q9" s="849"/>
      <c r="V9" s="565"/>
      <c r="W9" s="566"/>
      <c r="X9" s="523"/>
      <c r="Y9" s="523"/>
      <c r="Z9" s="523"/>
      <c r="AA9" s="523"/>
      <c r="AB9" s="562"/>
      <c r="AM9" s="868"/>
      <c r="AN9" s="868"/>
      <c r="AO9" s="868"/>
      <c r="AP9" s="868"/>
      <c r="AQ9" s="868"/>
      <c r="AR9" s="868"/>
      <c r="AS9" s="868"/>
    </row>
    <row r="10" spans="1:45" x14ac:dyDescent="0.2">
      <c r="A10" s="19"/>
      <c r="B10" s="58"/>
      <c r="C10" s="58"/>
      <c r="D10" s="58" t="s">
        <v>329</v>
      </c>
      <c r="E10" s="234">
        <v>45107</v>
      </c>
      <c r="F10" s="242"/>
      <c r="H10" s="834" t="s">
        <v>322</v>
      </c>
      <c r="I10" s="835"/>
      <c r="J10" s="835"/>
      <c r="K10" s="835"/>
      <c r="L10" s="165"/>
      <c r="M10" s="63"/>
      <c r="N10" s="258"/>
      <c r="O10" s="847" t="s">
        <v>265</v>
      </c>
      <c r="P10" s="848"/>
      <c r="Q10" s="850"/>
      <c r="W10"/>
      <c r="X10"/>
      <c r="Y10"/>
      <c r="Z10"/>
      <c r="AA10"/>
      <c r="AM10" s="341"/>
      <c r="AN10" s="341"/>
      <c r="AO10" s="341"/>
      <c r="AP10" s="341"/>
      <c r="AQ10" s="341"/>
      <c r="AR10" s="341"/>
      <c r="AS10" s="341"/>
    </row>
    <row r="11" spans="1:45" x14ac:dyDescent="0.2">
      <c r="A11" s="19"/>
      <c r="B11" s="58"/>
      <c r="C11" s="58"/>
      <c r="D11" s="58" t="s">
        <v>330</v>
      </c>
      <c r="E11" s="531"/>
      <c r="F11" s="243"/>
      <c r="H11" s="834" t="s">
        <v>181</v>
      </c>
      <c r="I11" s="835"/>
      <c r="J11" s="835"/>
      <c r="K11" s="835"/>
      <c r="L11" s="66">
        <f>IF(AND(STARTDATE="",ENDDATE=""),0,ROUNDUP(totalyrs,0))</f>
        <v>0</v>
      </c>
      <c r="M11" s="63"/>
      <c r="N11" s="258"/>
      <c r="O11" s="847" t="s">
        <v>126</v>
      </c>
      <c r="P11" s="848"/>
      <c r="Q11" s="849"/>
      <c r="W11"/>
      <c r="X11"/>
      <c r="Y11"/>
      <c r="Z11"/>
      <c r="AA11"/>
      <c r="AM11" s="341"/>
      <c r="AN11" s="342"/>
      <c r="AO11" s="342"/>
      <c r="AP11" s="342"/>
      <c r="AQ11" s="342"/>
      <c r="AR11" s="342"/>
      <c r="AS11" s="342"/>
    </row>
    <row r="12" spans="1:45" x14ac:dyDescent="0.2">
      <c r="A12" s="19"/>
      <c r="B12" s="58"/>
      <c r="C12" s="58"/>
      <c r="D12" s="58" t="s">
        <v>331</v>
      </c>
      <c r="E12" s="530"/>
      <c r="F12" s="243"/>
      <c r="H12" s="834" t="s">
        <v>112</v>
      </c>
      <c r="I12" s="835"/>
      <c r="J12" s="835"/>
      <c r="K12" s="835"/>
      <c r="L12" s="66">
        <f>ABS(CURRENTFYE-ENDDATE)</f>
        <v>45107</v>
      </c>
      <c r="M12" s="64"/>
      <c r="N12" s="258"/>
      <c r="O12" s="847" t="s">
        <v>128</v>
      </c>
      <c r="P12" s="876"/>
      <c r="Q12" s="850"/>
      <c r="W12"/>
      <c r="X12"/>
      <c r="Y12"/>
      <c r="Z12"/>
      <c r="AA12"/>
      <c r="AE12" s="42"/>
      <c r="AF12" s="42"/>
      <c r="AG12" s="42"/>
      <c r="AM12" s="341"/>
      <c r="AN12" s="342"/>
      <c r="AO12" s="342"/>
      <c r="AP12" s="342"/>
      <c r="AQ12" s="342"/>
      <c r="AR12" s="342"/>
      <c r="AS12" s="342"/>
    </row>
    <row r="13" spans="1:45" ht="21" customHeight="1" x14ac:dyDescent="0.25">
      <c r="A13" s="483" t="s">
        <v>332</v>
      </c>
      <c r="B13" s="486" t="s">
        <v>340</v>
      </c>
      <c r="C13" s="344"/>
      <c r="D13" s="58"/>
      <c r="E13" s="479"/>
      <c r="F13" s="243"/>
      <c r="H13" s="58"/>
      <c r="I13" s="147"/>
      <c r="J13" s="147"/>
      <c r="K13" s="147"/>
      <c r="L13" s="339"/>
      <c r="M13" s="64"/>
      <c r="N13" s="258"/>
      <c r="O13" s="851" t="s">
        <v>319</v>
      </c>
      <c r="P13" s="852"/>
      <c r="Q13" s="853"/>
      <c r="W13"/>
      <c r="X13"/>
      <c r="Y13"/>
      <c r="Z13"/>
      <c r="AA13"/>
      <c r="AE13" s="42"/>
      <c r="AF13" s="42"/>
      <c r="AG13" s="42"/>
      <c r="AM13" s="341"/>
      <c r="AN13" s="342"/>
      <c r="AO13" s="342"/>
      <c r="AP13" s="342"/>
      <c r="AQ13" s="342"/>
      <c r="AR13" s="342"/>
      <c r="AS13" s="342"/>
    </row>
    <row r="14" spans="1:45" ht="13.5" customHeight="1" x14ac:dyDescent="0.25">
      <c r="A14" s="378"/>
      <c r="C14" s="488" t="s">
        <v>439</v>
      </c>
      <c r="D14" s="480"/>
      <c r="E14" s="480"/>
      <c r="G14" s="19"/>
      <c r="H14" s="19"/>
      <c r="I14" s="19"/>
      <c r="J14" s="19"/>
      <c r="K14" s="252"/>
      <c r="L14" s="48"/>
      <c r="N14" s="260"/>
      <c r="O14" s="851" t="s">
        <v>320</v>
      </c>
      <c r="P14" s="861"/>
      <c r="Q14" s="853"/>
      <c r="W14"/>
      <c r="X14"/>
      <c r="Y14"/>
      <c r="Z14"/>
      <c r="AA14"/>
      <c r="AE14" s="42" t="s">
        <v>13</v>
      </c>
      <c r="AF14" s="42"/>
      <c r="AG14" s="42"/>
      <c r="AH14" s="42"/>
      <c r="AM14" s="341"/>
      <c r="AN14" s="342"/>
      <c r="AO14" s="342"/>
      <c r="AP14" s="342"/>
      <c r="AQ14" s="342"/>
      <c r="AR14" s="342"/>
      <c r="AS14" s="342"/>
    </row>
    <row r="15" spans="1:45" ht="18.95" customHeight="1" x14ac:dyDescent="0.2">
      <c r="A15" s="65" t="s">
        <v>324</v>
      </c>
      <c r="B15" s="511"/>
      <c r="C15" s="487" t="s">
        <v>333</v>
      </c>
      <c r="D15" s="489"/>
      <c r="E15" s="484" t="s">
        <v>323</v>
      </c>
      <c r="G15" s="834" t="s">
        <v>140</v>
      </c>
      <c r="H15" s="835"/>
      <c r="I15" s="835"/>
      <c r="J15" s="835"/>
      <c r="K15" s="835"/>
      <c r="L15" s="81">
        <f>ROUND((ENDDATE-STARTDATE)/(365.25/12),0)</f>
        <v>0</v>
      </c>
      <c r="M15" s="47"/>
      <c r="N15" s="159"/>
      <c r="O15" s="862" t="s">
        <v>285</v>
      </c>
      <c r="P15" s="863"/>
      <c r="Q15" s="864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5" t="s">
        <v>317</v>
      </c>
      <c r="B16" s="39"/>
      <c r="C16" s="490"/>
      <c r="D16" s="481"/>
      <c r="G16" s="834" t="s">
        <v>113</v>
      </c>
      <c r="H16" s="835"/>
      <c r="I16" s="835"/>
      <c r="J16" s="835"/>
      <c r="K16" s="835"/>
      <c r="L16" s="20">
        <v>1.67E-2</v>
      </c>
      <c r="M16" s="19"/>
      <c r="O16" s="877" t="s">
        <v>286</v>
      </c>
      <c r="P16" s="878"/>
      <c r="Q16" s="879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318</v>
      </c>
      <c r="B17" s="510"/>
      <c r="C17" s="506" t="s">
        <v>343</v>
      </c>
      <c r="D17" s="58"/>
      <c r="G17" s="834" t="s">
        <v>114</v>
      </c>
      <c r="H17" s="835"/>
      <c r="I17" s="835"/>
      <c r="J17" s="835"/>
      <c r="K17" s="835"/>
      <c r="L17" s="21">
        <f>SUM(AE17:AH17)</f>
        <v>1</v>
      </c>
      <c r="M17" s="19"/>
      <c r="O17" s="393"/>
      <c r="P17" s="393"/>
      <c r="Q17" s="872" t="s">
        <v>291</v>
      </c>
      <c r="R17" s="870" t="s">
        <v>292</v>
      </c>
      <c r="V17" s="567"/>
      <c r="W17" s="569"/>
      <c r="X17" s="569"/>
      <c r="Y17" s="569"/>
      <c r="Z17" s="569"/>
      <c r="AA17" s="569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316</v>
      </c>
      <c r="B18" s="502"/>
      <c r="C18" s="506" t="s">
        <v>344</v>
      </c>
      <c r="D18" s="58"/>
      <c r="E18" s="255"/>
      <c r="F18" s="956"/>
      <c r="G18" s="838"/>
      <c r="H18" s="839"/>
      <c r="I18" s="839"/>
      <c r="J18" s="839"/>
      <c r="K18" s="839"/>
      <c r="L18" s="958">
        <v>203700</v>
      </c>
      <c r="M18" s="245"/>
      <c r="N18" s="244"/>
      <c r="O18" s="244"/>
      <c r="P18" s="147"/>
      <c r="Q18" s="873"/>
      <c r="R18" s="871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321</v>
      </c>
      <c r="B19" s="503"/>
      <c r="C19" s="506" t="s">
        <v>345</v>
      </c>
      <c r="D19" s="58"/>
      <c r="E19" s="254"/>
      <c r="F19" s="957" t="str">
        <f>IFERROR(IF(SALCAPAPPLIES="X","X",""),"")</f>
        <v/>
      </c>
      <c r="G19" s="867"/>
      <c r="H19" s="839"/>
      <c r="I19" s="839"/>
      <c r="J19" s="839"/>
      <c r="K19" s="839"/>
      <c r="L19" s="496">
        <v>999999</v>
      </c>
      <c r="M19" s="19"/>
      <c r="P19" s="147"/>
      <c r="Q19" s="873"/>
      <c r="R19" s="871"/>
      <c r="S19" s="432"/>
      <c r="T19" s="19"/>
      <c r="U19" s="19"/>
      <c r="AB19" s="19"/>
      <c r="AC19" s="19"/>
      <c r="AD19" s="19"/>
      <c r="AE19" s="19"/>
      <c r="AF19" s="19"/>
      <c r="AG19" s="19"/>
      <c r="AN19" s="187" t="s">
        <v>204</v>
      </c>
    </row>
    <row r="20" spans="1:51" ht="23.25" customHeight="1" x14ac:dyDescent="0.2">
      <c r="A20" s="504" t="s">
        <v>449</v>
      </c>
      <c r="B20" s="509"/>
      <c r="C20" s="497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57"/>
      <c r="H20" s="858"/>
      <c r="I20" s="858"/>
      <c r="J20" s="858"/>
      <c r="K20" s="858"/>
      <c r="L20" s="19"/>
      <c r="M20" s="19"/>
      <c r="P20" s="19"/>
      <c r="Q20" s="399"/>
      <c r="R20" s="400"/>
      <c r="S20" s="869"/>
      <c r="T20" s="482" t="s">
        <v>79</v>
      </c>
      <c r="U20" s="420"/>
      <c r="V20" s="805" t="s">
        <v>365</v>
      </c>
      <c r="W20" s="806"/>
      <c r="X20" s="806"/>
      <c r="Y20" s="807"/>
      <c r="Z20" s="549"/>
      <c r="AA20" s="549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6"/>
    </row>
    <row r="21" spans="1:51" ht="12.75" customHeight="1" x14ac:dyDescent="0.2">
      <c r="A21" s="886" t="s">
        <v>260</v>
      </c>
      <c r="B21" s="881"/>
      <c r="C21" s="402"/>
      <c r="D21" s="251"/>
      <c r="E21" s="619" t="s">
        <v>21</v>
      </c>
      <c r="F21" s="620"/>
      <c r="G21" s="621" t="s">
        <v>212</v>
      </c>
      <c r="H21" s="621" t="s">
        <v>109</v>
      </c>
      <c r="I21" s="622" t="s">
        <v>28</v>
      </c>
      <c r="J21" s="298" t="s">
        <v>208</v>
      </c>
      <c r="K21" s="298"/>
      <c r="L21" s="343" t="s">
        <v>23</v>
      </c>
      <c r="M21" s="298" t="s">
        <v>23</v>
      </c>
      <c r="N21" s="874" t="s">
        <v>24</v>
      </c>
      <c r="O21" s="875"/>
      <c r="P21" s="396" t="s">
        <v>23</v>
      </c>
      <c r="Q21" s="395"/>
      <c r="R21" s="387" t="s">
        <v>289</v>
      </c>
      <c r="S21" s="869"/>
      <c r="T21" s="429" t="s">
        <v>271</v>
      </c>
      <c r="U21" s="422"/>
      <c r="V21" s="808" t="s">
        <v>366</v>
      </c>
      <c r="W21" s="809"/>
      <c r="X21" s="809"/>
      <c r="Y21" s="810"/>
      <c r="Z21" s="550"/>
      <c r="AA21" s="551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5"/>
    </row>
    <row r="22" spans="1:51" ht="13.5" thickBot="1" x14ac:dyDescent="0.25">
      <c r="A22" s="880" t="s">
        <v>261</v>
      </c>
      <c r="B22" s="881"/>
      <c r="C22" s="403" t="s">
        <v>131</v>
      </c>
      <c r="D22" s="294" t="s">
        <v>232</v>
      </c>
      <c r="E22" s="623" t="s">
        <v>29</v>
      </c>
      <c r="F22" s="624" t="s">
        <v>225</v>
      </c>
      <c r="G22" s="625" t="s">
        <v>29</v>
      </c>
      <c r="H22" s="625" t="s">
        <v>110</v>
      </c>
      <c r="I22" s="626" t="s">
        <v>132</v>
      </c>
      <c r="J22" s="294" t="s">
        <v>131</v>
      </c>
      <c r="K22" s="294" t="s">
        <v>29</v>
      </c>
      <c r="L22" s="389" t="s">
        <v>220</v>
      </c>
      <c r="M22" s="294" t="s">
        <v>30</v>
      </c>
      <c r="N22" s="882" t="s">
        <v>29</v>
      </c>
      <c r="O22" s="883"/>
      <c r="P22" s="397" t="s">
        <v>220</v>
      </c>
      <c r="Q22" s="294" t="s">
        <v>131</v>
      </c>
      <c r="R22" s="390" t="s">
        <v>70</v>
      </c>
      <c r="S22" s="869"/>
      <c r="T22" s="429" t="s">
        <v>311</v>
      </c>
      <c r="U22" s="422"/>
      <c r="V22" s="811"/>
      <c r="W22" s="812"/>
      <c r="X22" s="809"/>
      <c r="Y22" s="810"/>
      <c r="Z22" s="551"/>
      <c r="AA22" s="551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5"/>
    </row>
    <row r="23" spans="1:51" ht="13.5" thickBot="1" x14ac:dyDescent="0.25">
      <c r="A23" s="500" t="s">
        <v>222</v>
      </c>
      <c r="B23" s="404" t="s">
        <v>224</v>
      </c>
      <c r="C23" s="295" t="s">
        <v>132</v>
      </c>
      <c r="D23" s="295" t="s">
        <v>226</v>
      </c>
      <c r="E23" s="627" t="s">
        <v>27</v>
      </c>
      <c r="F23" s="628" t="s">
        <v>226</v>
      </c>
      <c r="G23" s="629" t="s">
        <v>136</v>
      </c>
      <c r="H23" s="629" t="s">
        <v>33</v>
      </c>
      <c r="I23" s="630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884" t="s">
        <v>37</v>
      </c>
      <c r="O23" s="885"/>
      <c r="P23" s="398" t="s">
        <v>38</v>
      </c>
      <c r="Q23" s="295" t="s">
        <v>288</v>
      </c>
      <c r="R23" s="388" t="s">
        <v>290</v>
      </c>
      <c r="S23" s="869"/>
      <c r="T23" s="430" t="s">
        <v>296</v>
      </c>
      <c r="U23" s="422"/>
      <c r="V23" s="813"/>
      <c r="W23" s="814"/>
      <c r="X23" s="552" t="s">
        <v>372</v>
      </c>
      <c r="Y23" s="552" t="s">
        <v>373</v>
      </c>
      <c r="Z23" s="550"/>
      <c r="AA23" s="551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5"/>
    </row>
    <row r="24" spans="1:51" x14ac:dyDescent="0.2">
      <c r="A24" s="533"/>
      <c r="B24" s="603"/>
      <c r="C24" s="610"/>
      <c r="D24" s="606"/>
      <c r="E24" s="596"/>
      <c r="F24" s="736" t="str">
        <f t="shared" ref="F24:F63" si="0">IF(SUM(H24*D24)*C24 = 0,"",SUM(H24*D24)*C24)</f>
        <v/>
      </c>
      <c r="G24" s="615" t="str">
        <f t="shared" ref="G24:G63" si="1">IF(OR($F$18="X",$F$18="x"),IF((E24*FACTOR*yr1percent)&gt;$L$18,$L$18,J24),J24)</f>
        <v/>
      </c>
      <c r="H24" s="739"/>
      <c r="I24" s="597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14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15" t="str">
        <f>IFERROR(IF(IF(H24&gt;0,(R24+(ROUND(K24*L24,0))),0)=0,"",IF(H24&gt;0,(R24+(ROUND(K24*L24,0))),0)),"")</f>
        <v/>
      </c>
      <c r="N24" s="887" t="str">
        <f t="shared" ref="N24:N63" si="4">IFERROR(K24+M24,"")</f>
        <v/>
      </c>
      <c r="O24" s="888"/>
      <c r="P24" s="535"/>
      <c r="Q24" s="539"/>
      <c r="R24" s="538"/>
      <c r="S24" s="431"/>
      <c r="T24" s="392">
        <f>IFERROR(IF((E24*$L$17)&gt;$L$18,(((E24*$L$17)-$L$18)*H24*(1+L24)),0),"")</f>
        <v>0</v>
      </c>
      <c r="U24" s="423"/>
      <c r="V24" s="547"/>
      <c r="W24" s="561" t="s">
        <v>386</v>
      </c>
      <c r="X24" s="553" t="s">
        <v>374</v>
      </c>
      <c r="Y24" s="554" t="s">
        <v>375</v>
      </c>
      <c r="Z24" s="551"/>
      <c r="AA24" s="551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5"/>
    </row>
    <row r="25" spans="1:51" x14ac:dyDescent="0.2">
      <c r="A25" s="533"/>
      <c r="B25" s="603"/>
      <c r="C25" s="611"/>
      <c r="D25" s="607"/>
      <c r="E25" s="598"/>
      <c r="F25" s="737" t="str">
        <f t="shared" si="0"/>
        <v/>
      </c>
      <c r="G25" s="743" t="str">
        <f t="shared" si="1"/>
        <v/>
      </c>
      <c r="H25" s="740"/>
      <c r="I25" s="599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16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65" t="str">
        <f t="shared" si="4"/>
        <v/>
      </c>
      <c r="O25" s="866"/>
      <c r="P25" s="534"/>
      <c r="Q25" s="537"/>
      <c r="R25" s="536"/>
      <c r="S25" s="431"/>
      <c r="T25" s="392">
        <f t="shared" ref="T25:T63" si="15">IFERROR(IF((E25*$L$17)&gt;$L$18,(((E25*$L$17)-$L$18)*H25*(1+L25)),0),"")</f>
        <v>0</v>
      </c>
      <c r="U25" s="423"/>
      <c r="V25" s="803" t="s">
        <v>367</v>
      </c>
      <c r="W25" s="804"/>
      <c r="X25" s="556" t="s">
        <v>376</v>
      </c>
      <c r="Y25" s="559" t="s">
        <v>381</v>
      </c>
      <c r="Z25" s="551"/>
      <c r="AA25" s="551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5"/>
    </row>
    <row r="26" spans="1:51" x14ac:dyDescent="0.2">
      <c r="A26" s="532"/>
      <c r="B26" s="604"/>
      <c r="C26" s="612"/>
      <c r="D26" s="608"/>
      <c r="E26" s="598"/>
      <c r="F26" s="737" t="str">
        <f t="shared" si="0"/>
        <v/>
      </c>
      <c r="G26" s="743" t="str">
        <f t="shared" si="1"/>
        <v/>
      </c>
      <c r="H26" s="740"/>
      <c r="I26" s="599" t="str">
        <f t="shared" si="2"/>
        <v/>
      </c>
      <c r="J26" s="188" t="str">
        <f t="shared" si="12"/>
        <v/>
      </c>
      <c r="K26" s="188" t="str">
        <f t="shared" si="3"/>
        <v/>
      </c>
      <c r="L26" s="616" t="str">
        <f t="shared" si="13"/>
        <v/>
      </c>
      <c r="M26" s="188" t="str">
        <f t="shared" si="14"/>
        <v/>
      </c>
      <c r="N26" s="865" t="str">
        <f t="shared" si="4"/>
        <v/>
      </c>
      <c r="O26" s="866"/>
      <c r="P26" s="534"/>
      <c r="Q26" s="537"/>
      <c r="R26" s="536"/>
      <c r="S26" s="431"/>
      <c r="T26" s="392">
        <f t="shared" si="15"/>
        <v>0</v>
      </c>
      <c r="U26" s="423"/>
      <c r="V26" s="799" t="s">
        <v>368</v>
      </c>
      <c r="W26" s="800"/>
      <c r="X26" s="557" t="s">
        <v>383</v>
      </c>
      <c r="Y26" s="559" t="s">
        <v>381</v>
      </c>
      <c r="Z26" s="551"/>
      <c r="AA26" s="551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32"/>
      <c r="B27" s="604"/>
      <c r="C27" s="612"/>
      <c r="D27" s="608"/>
      <c r="E27" s="598"/>
      <c r="F27" s="737" t="str">
        <f t="shared" si="0"/>
        <v/>
      </c>
      <c r="G27" s="743" t="str">
        <f t="shared" si="1"/>
        <v/>
      </c>
      <c r="H27" s="740"/>
      <c r="I27" s="599" t="str">
        <f t="shared" si="2"/>
        <v/>
      </c>
      <c r="J27" s="188" t="str">
        <f t="shared" si="12"/>
        <v/>
      </c>
      <c r="K27" s="188" t="str">
        <f t="shared" si="3"/>
        <v/>
      </c>
      <c r="L27" s="616" t="str">
        <f t="shared" si="13"/>
        <v/>
      </c>
      <c r="M27" s="188" t="str">
        <f t="shared" si="14"/>
        <v/>
      </c>
      <c r="N27" s="865" t="str">
        <f t="shared" si="4"/>
        <v/>
      </c>
      <c r="O27" s="866"/>
      <c r="P27" s="534"/>
      <c r="Q27" s="537"/>
      <c r="R27" s="536"/>
      <c r="S27" s="431"/>
      <c r="T27" s="392">
        <f t="shared" si="15"/>
        <v>0</v>
      </c>
      <c r="U27" s="423"/>
      <c r="V27" s="799" t="s">
        <v>369</v>
      </c>
      <c r="W27" s="800"/>
      <c r="X27" s="557" t="s">
        <v>389</v>
      </c>
      <c r="Y27" s="559" t="s">
        <v>381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32"/>
      <c r="B28" s="604"/>
      <c r="C28" s="612"/>
      <c r="D28" s="608"/>
      <c r="E28" s="598"/>
      <c r="F28" s="737" t="str">
        <f t="shared" si="0"/>
        <v/>
      </c>
      <c r="G28" s="743" t="str">
        <f t="shared" si="1"/>
        <v/>
      </c>
      <c r="H28" s="740"/>
      <c r="I28" s="599" t="str">
        <f t="shared" si="2"/>
        <v/>
      </c>
      <c r="J28" s="188" t="str">
        <f t="shared" si="12"/>
        <v/>
      </c>
      <c r="K28" s="188" t="str">
        <f t="shared" si="3"/>
        <v/>
      </c>
      <c r="L28" s="616" t="str">
        <f t="shared" si="13"/>
        <v/>
      </c>
      <c r="M28" s="188" t="str">
        <f t="shared" si="14"/>
        <v/>
      </c>
      <c r="N28" s="865" t="str">
        <f t="shared" si="4"/>
        <v/>
      </c>
      <c r="O28" s="866"/>
      <c r="P28" s="534"/>
      <c r="Q28" s="537"/>
      <c r="R28" s="536"/>
      <c r="S28" s="431"/>
      <c r="T28" s="392">
        <f t="shared" si="15"/>
        <v>0</v>
      </c>
      <c r="U28" s="423"/>
      <c r="V28" s="799" t="s">
        <v>370</v>
      </c>
      <c r="W28" s="800"/>
      <c r="X28" s="557" t="s">
        <v>378</v>
      </c>
      <c r="Y28" s="559" t="s">
        <v>390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32"/>
      <c r="B29" s="604"/>
      <c r="C29" s="612"/>
      <c r="D29" s="608"/>
      <c r="E29" s="598"/>
      <c r="F29" s="737" t="str">
        <f t="shared" si="0"/>
        <v/>
      </c>
      <c r="G29" s="743" t="str">
        <f t="shared" si="1"/>
        <v/>
      </c>
      <c r="H29" s="740"/>
      <c r="I29" s="599" t="str">
        <f t="shared" si="2"/>
        <v/>
      </c>
      <c r="J29" s="188" t="str">
        <f t="shared" si="12"/>
        <v/>
      </c>
      <c r="K29" s="188" t="str">
        <f t="shared" si="3"/>
        <v/>
      </c>
      <c r="L29" s="616" t="str">
        <f t="shared" si="13"/>
        <v/>
      </c>
      <c r="M29" s="188" t="str">
        <f t="shared" si="14"/>
        <v/>
      </c>
      <c r="N29" s="865" t="str">
        <f t="shared" si="4"/>
        <v/>
      </c>
      <c r="O29" s="866"/>
      <c r="P29" s="534"/>
      <c r="Q29" s="537"/>
      <c r="R29" s="536"/>
      <c r="S29" s="431"/>
      <c r="T29" s="392">
        <f t="shared" si="15"/>
        <v>0</v>
      </c>
      <c r="U29" s="423"/>
      <c r="V29" s="799" t="s">
        <v>388</v>
      </c>
      <c r="W29" s="800"/>
      <c r="X29" s="557" t="s">
        <v>379</v>
      </c>
      <c r="Y29" s="559" t="s">
        <v>382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32"/>
      <c r="B30" s="604"/>
      <c r="C30" s="612"/>
      <c r="D30" s="608"/>
      <c r="E30" s="598"/>
      <c r="F30" s="737" t="str">
        <f t="shared" si="0"/>
        <v/>
      </c>
      <c r="G30" s="743" t="str">
        <f t="shared" si="1"/>
        <v/>
      </c>
      <c r="H30" s="740"/>
      <c r="I30" s="599" t="str">
        <f t="shared" si="2"/>
        <v/>
      </c>
      <c r="J30" s="188" t="str">
        <f t="shared" si="12"/>
        <v/>
      </c>
      <c r="K30" s="188" t="str">
        <f t="shared" si="3"/>
        <v/>
      </c>
      <c r="L30" s="616" t="str">
        <f t="shared" si="13"/>
        <v/>
      </c>
      <c r="M30" s="188" t="str">
        <f t="shared" si="14"/>
        <v/>
      </c>
      <c r="N30" s="865" t="str">
        <f t="shared" si="4"/>
        <v/>
      </c>
      <c r="O30" s="866"/>
      <c r="P30" s="534"/>
      <c r="Q30" s="537"/>
      <c r="R30" s="536"/>
      <c r="S30" s="431"/>
      <c r="T30" s="392">
        <f t="shared" si="15"/>
        <v>0</v>
      </c>
      <c r="U30" s="423"/>
      <c r="V30" s="801" t="s">
        <v>385</v>
      </c>
      <c r="W30" s="802"/>
      <c r="X30" s="560"/>
      <c r="Y30" s="558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32"/>
      <c r="B31" s="604"/>
      <c r="C31" s="612"/>
      <c r="D31" s="608"/>
      <c r="E31" s="598"/>
      <c r="F31" s="737" t="str">
        <f t="shared" si="0"/>
        <v/>
      </c>
      <c r="G31" s="743" t="str">
        <f t="shared" si="1"/>
        <v/>
      </c>
      <c r="H31" s="740"/>
      <c r="I31" s="599" t="str">
        <f t="shared" si="2"/>
        <v/>
      </c>
      <c r="J31" s="188" t="str">
        <f t="shared" si="12"/>
        <v/>
      </c>
      <c r="K31" s="188" t="str">
        <f t="shared" si="3"/>
        <v/>
      </c>
      <c r="L31" s="616" t="str">
        <f t="shared" si="13"/>
        <v/>
      </c>
      <c r="M31" s="188" t="str">
        <f t="shared" si="14"/>
        <v/>
      </c>
      <c r="N31" s="865" t="str">
        <f t="shared" si="4"/>
        <v/>
      </c>
      <c r="O31" s="866"/>
      <c r="P31" s="534"/>
      <c r="Q31" s="537"/>
      <c r="R31" s="536"/>
      <c r="S31" s="431"/>
      <c r="T31" s="392">
        <f t="shared" si="15"/>
        <v>0</v>
      </c>
      <c r="U31" s="423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32"/>
      <c r="B32" s="604"/>
      <c r="C32" s="612"/>
      <c r="D32" s="608"/>
      <c r="E32" s="598"/>
      <c r="F32" s="737" t="str">
        <f t="shared" si="0"/>
        <v/>
      </c>
      <c r="G32" s="743" t="str">
        <f t="shared" si="1"/>
        <v/>
      </c>
      <c r="H32" s="740"/>
      <c r="I32" s="599" t="str">
        <f t="shared" si="2"/>
        <v/>
      </c>
      <c r="J32" s="188" t="str">
        <f t="shared" si="12"/>
        <v/>
      </c>
      <c r="K32" s="188" t="str">
        <f t="shared" si="3"/>
        <v/>
      </c>
      <c r="L32" s="616" t="str">
        <f t="shared" si="13"/>
        <v/>
      </c>
      <c r="M32" s="188" t="str">
        <f t="shared" si="14"/>
        <v/>
      </c>
      <c r="N32" s="865" t="str">
        <f t="shared" si="4"/>
        <v/>
      </c>
      <c r="O32" s="866"/>
      <c r="P32" s="534"/>
      <c r="Q32" s="537"/>
      <c r="R32" s="536"/>
      <c r="S32" s="431"/>
      <c r="T32" s="392">
        <f t="shared" si="15"/>
        <v>0</v>
      </c>
      <c r="U32" s="423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32"/>
      <c r="B33" s="604"/>
      <c r="C33" s="613"/>
      <c r="D33" s="609"/>
      <c r="E33" s="600"/>
      <c r="F33" s="737" t="str">
        <f t="shared" si="0"/>
        <v/>
      </c>
      <c r="G33" s="743" t="str">
        <f t="shared" si="1"/>
        <v/>
      </c>
      <c r="H33" s="741"/>
      <c r="I33" s="599" t="str">
        <f t="shared" si="2"/>
        <v/>
      </c>
      <c r="J33" s="188" t="str">
        <f t="shared" si="12"/>
        <v/>
      </c>
      <c r="K33" s="188" t="str">
        <f t="shared" si="3"/>
        <v/>
      </c>
      <c r="L33" s="616" t="str">
        <f t="shared" si="13"/>
        <v/>
      </c>
      <c r="M33" s="188" t="str">
        <f t="shared" si="14"/>
        <v/>
      </c>
      <c r="N33" s="865" t="str">
        <f t="shared" si="4"/>
        <v/>
      </c>
      <c r="O33" s="866"/>
      <c r="P33" s="458"/>
      <c r="Q33" s="418"/>
      <c r="R33" s="350"/>
      <c r="S33" s="431"/>
      <c r="T33" s="392">
        <f t="shared" si="15"/>
        <v>0</v>
      </c>
      <c r="U33" s="423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05"/>
      <c r="C34" s="613"/>
      <c r="D34" s="609"/>
      <c r="E34" s="600"/>
      <c r="F34" s="737" t="str">
        <f t="shared" si="0"/>
        <v/>
      </c>
      <c r="G34" s="743" t="str">
        <f t="shared" si="1"/>
        <v/>
      </c>
      <c r="H34" s="741"/>
      <c r="I34" s="599" t="str">
        <f t="shared" si="2"/>
        <v/>
      </c>
      <c r="J34" s="188" t="str">
        <f t="shared" si="12"/>
        <v/>
      </c>
      <c r="K34" s="188" t="str">
        <f t="shared" si="3"/>
        <v/>
      </c>
      <c r="L34" s="616" t="str">
        <f t="shared" si="13"/>
        <v/>
      </c>
      <c r="M34" s="188" t="str">
        <f t="shared" si="14"/>
        <v/>
      </c>
      <c r="N34" s="865" t="str">
        <f t="shared" si="4"/>
        <v/>
      </c>
      <c r="O34" s="866"/>
      <c r="P34" s="458"/>
      <c r="Q34" s="418"/>
      <c r="R34" s="350"/>
      <c r="S34" s="431"/>
      <c r="T34" s="392">
        <f t="shared" si="15"/>
        <v>0</v>
      </c>
      <c r="U34" s="423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05"/>
      <c r="C35" s="613"/>
      <c r="D35" s="609"/>
      <c r="E35" s="600"/>
      <c r="F35" s="737" t="str">
        <f t="shared" si="0"/>
        <v/>
      </c>
      <c r="G35" s="743" t="str">
        <f t="shared" si="1"/>
        <v/>
      </c>
      <c r="H35" s="741"/>
      <c r="I35" s="599" t="str">
        <f t="shared" si="2"/>
        <v/>
      </c>
      <c r="J35" s="188" t="str">
        <f t="shared" si="12"/>
        <v/>
      </c>
      <c r="K35" s="188" t="str">
        <f t="shared" si="3"/>
        <v/>
      </c>
      <c r="L35" s="616" t="str">
        <f t="shared" si="13"/>
        <v/>
      </c>
      <c r="M35" s="188" t="str">
        <f t="shared" si="14"/>
        <v/>
      </c>
      <c r="N35" s="865" t="str">
        <f t="shared" si="4"/>
        <v/>
      </c>
      <c r="O35" s="866"/>
      <c r="P35" s="458"/>
      <c r="Q35" s="418"/>
      <c r="R35" s="350"/>
      <c r="S35" s="431"/>
      <c r="T35" s="392">
        <f t="shared" si="15"/>
        <v>0</v>
      </c>
      <c r="U35" s="423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05"/>
      <c r="C36" s="613"/>
      <c r="D36" s="609"/>
      <c r="E36" s="600"/>
      <c r="F36" s="737" t="str">
        <f t="shared" si="0"/>
        <v/>
      </c>
      <c r="G36" s="743" t="str">
        <f t="shared" si="1"/>
        <v/>
      </c>
      <c r="H36" s="741"/>
      <c r="I36" s="599" t="str">
        <f t="shared" si="2"/>
        <v/>
      </c>
      <c r="J36" s="188" t="str">
        <f t="shared" si="12"/>
        <v/>
      </c>
      <c r="K36" s="188" t="str">
        <f t="shared" si="3"/>
        <v/>
      </c>
      <c r="L36" s="616" t="str">
        <f t="shared" si="13"/>
        <v/>
      </c>
      <c r="M36" s="188" t="str">
        <f t="shared" si="14"/>
        <v/>
      </c>
      <c r="N36" s="865" t="str">
        <f t="shared" si="4"/>
        <v/>
      </c>
      <c r="O36" s="866"/>
      <c r="P36" s="458"/>
      <c r="Q36" s="418"/>
      <c r="R36" s="350"/>
      <c r="S36" s="431"/>
      <c r="T36" s="392">
        <f t="shared" si="15"/>
        <v>0</v>
      </c>
      <c r="U36" s="423"/>
      <c r="V36" s="352"/>
      <c r="W36" s="159"/>
      <c r="X36" s="420"/>
      <c r="Y36" s="391"/>
      <c r="Z36" s="391"/>
      <c r="AA36" s="391"/>
      <c r="AB36" s="352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05"/>
      <c r="C37" s="613"/>
      <c r="D37" s="609"/>
      <c r="E37" s="600"/>
      <c r="F37" s="737" t="str">
        <f t="shared" si="0"/>
        <v/>
      </c>
      <c r="G37" s="743" t="str">
        <f t="shared" si="1"/>
        <v/>
      </c>
      <c r="H37" s="741"/>
      <c r="I37" s="599" t="str">
        <f t="shared" si="2"/>
        <v/>
      </c>
      <c r="J37" s="188" t="str">
        <f t="shared" si="12"/>
        <v/>
      </c>
      <c r="K37" s="188" t="str">
        <f t="shared" si="3"/>
        <v/>
      </c>
      <c r="L37" s="616" t="str">
        <f t="shared" si="13"/>
        <v/>
      </c>
      <c r="M37" s="188" t="str">
        <f t="shared" si="14"/>
        <v/>
      </c>
      <c r="N37" s="865" t="str">
        <f t="shared" si="4"/>
        <v/>
      </c>
      <c r="O37" s="866"/>
      <c r="P37" s="458"/>
      <c r="Q37" s="418"/>
      <c r="R37" s="350"/>
      <c r="S37" s="431"/>
      <c r="T37" s="392">
        <f t="shared" si="15"/>
        <v>0</v>
      </c>
      <c r="U37" s="423"/>
      <c r="V37" s="352"/>
      <c r="W37" s="570"/>
      <c r="X37" s="570"/>
      <c r="Y37" s="570"/>
      <c r="Z37" s="570"/>
      <c r="AA37" s="570"/>
      <c r="AB37" s="352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05"/>
      <c r="C38" s="613"/>
      <c r="D38" s="609"/>
      <c r="E38" s="600"/>
      <c r="F38" s="737" t="str">
        <f t="shared" si="0"/>
        <v/>
      </c>
      <c r="G38" s="743" t="str">
        <f t="shared" si="1"/>
        <v/>
      </c>
      <c r="H38" s="741"/>
      <c r="I38" s="599" t="str">
        <f t="shared" si="2"/>
        <v/>
      </c>
      <c r="J38" s="188" t="str">
        <f t="shared" si="12"/>
        <v/>
      </c>
      <c r="K38" s="188" t="str">
        <f t="shared" si="3"/>
        <v/>
      </c>
      <c r="L38" s="616" t="str">
        <f t="shared" si="13"/>
        <v/>
      </c>
      <c r="M38" s="188" t="str">
        <f t="shared" si="14"/>
        <v/>
      </c>
      <c r="N38" s="865" t="str">
        <f t="shared" si="4"/>
        <v/>
      </c>
      <c r="O38" s="866"/>
      <c r="P38" s="458"/>
      <c r="Q38" s="418"/>
      <c r="R38" s="350"/>
      <c r="S38" s="431"/>
      <c r="T38" s="392">
        <f t="shared" si="15"/>
        <v>0</v>
      </c>
      <c r="U38" s="423"/>
      <c r="V38" s="352"/>
      <c r="W38" s="571"/>
      <c r="X38" s="571"/>
      <c r="Y38" s="571"/>
      <c r="Z38" s="571"/>
      <c r="AA38" s="571"/>
      <c r="AB38" s="564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05"/>
      <c r="C39" s="613"/>
      <c r="D39" s="609"/>
      <c r="E39" s="600"/>
      <c r="F39" s="737" t="str">
        <f t="shared" si="0"/>
        <v/>
      </c>
      <c r="G39" s="743" t="str">
        <f t="shared" si="1"/>
        <v/>
      </c>
      <c r="H39" s="741"/>
      <c r="I39" s="599" t="str">
        <f t="shared" si="2"/>
        <v/>
      </c>
      <c r="J39" s="188" t="str">
        <f t="shared" si="12"/>
        <v/>
      </c>
      <c r="K39" s="188" t="str">
        <f t="shared" si="3"/>
        <v/>
      </c>
      <c r="L39" s="616" t="str">
        <f t="shared" si="13"/>
        <v/>
      </c>
      <c r="M39" s="188" t="str">
        <f t="shared" si="14"/>
        <v/>
      </c>
      <c r="N39" s="865" t="str">
        <f t="shared" si="4"/>
        <v/>
      </c>
      <c r="O39" s="866"/>
      <c r="P39" s="458"/>
      <c r="Q39" s="418"/>
      <c r="R39" s="350"/>
      <c r="S39" s="431"/>
      <c r="T39" s="392">
        <f t="shared" si="15"/>
        <v>0</v>
      </c>
      <c r="U39" s="423"/>
      <c r="V39" s="567"/>
      <c r="W39" s="569"/>
      <c r="X39" s="569"/>
      <c r="Y39" s="569"/>
      <c r="Z39" s="569"/>
      <c r="AA39" s="569"/>
      <c r="AB39" s="562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05"/>
      <c r="C40" s="613"/>
      <c r="D40" s="609"/>
      <c r="E40" s="600"/>
      <c r="F40" s="737" t="str">
        <f t="shared" si="0"/>
        <v/>
      </c>
      <c r="G40" s="743" t="str">
        <f t="shared" si="1"/>
        <v/>
      </c>
      <c r="H40" s="741"/>
      <c r="I40" s="599" t="str">
        <f t="shared" si="2"/>
        <v/>
      </c>
      <c r="J40" s="188" t="str">
        <f t="shared" si="12"/>
        <v/>
      </c>
      <c r="K40" s="188" t="str">
        <f t="shared" si="3"/>
        <v/>
      </c>
      <c r="L40" s="616" t="str">
        <f t="shared" si="13"/>
        <v/>
      </c>
      <c r="M40" s="188" t="str">
        <f t="shared" si="14"/>
        <v/>
      </c>
      <c r="N40" s="865" t="str">
        <f t="shared" si="4"/>
        <v/>
      </c>
      <c r="O40" s="866"/>
      <c r="P40" s="458"/>
      <c r="Q40" s="418"/>
      <c r="R40" s="350"/>
      <c r="S40" s="431"/>
      <c r="T40" s="392">
        <f t="shared" si="15"/>
        <v>0</v>
      </c>
      <c r="U40" s="423"/>
      <c r="V40" s="567"/>
      <c r="W40" s="569"/>
      <c r="X40" s="569"/>
      <c r="Y40" s="569"/>
      <c r="Z40" s="569"/>
      <c r="AA40" s="569"/>
      <c r="AB40" s="562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05"/>
      <c r="C41" s="613"/>
      <c r="D41" s="609"/>
      <c r="E41" s="600"/>
      <c r="F41" s="737" t="str">
        <f t="shared" si="0"/>
        <v/>
      </c>
      <c r="G41" s="743" t="str">
        <f t="shared" si="1"/>
        <v/>
      </c>
      <c r="H41" s="741"/>
      <c r="I41" s="599" t="str">
        <f t="shared" si="2"/>
        <v/>
      </c>
      <c r="J41" s="188" t="str">
        <f t="shared" si="12"/>
        <v/>
      </c>
      <c r="K41" s="188" t="str">
        <f t="shared" si="3"/>
        <v/>
      </c>
      <c r="L41" s="616" t="str">
        <f t="shared" si="13"/>
        <v/>
      </c>
      <c r="M41" s="188" t="str">
        <f t="shared" si="14"/>
        <v/>
      </c>
      <c r="N41" s="865" t="str">
        <f t="shared" si="4"/>
        <v/>
      </c>
      <c r="O41" s="866"/>
      <c r="P41" s="458"/>
      <c r="Q41" s="418"/>
      <c r="R41" s="350"/>
      <c r="S41" s="431"/>
      <c r="T41" s="392">
        <f t="shared" si="15"/>
        <v>0</v>
      </c>
      <c r="U41" s="423"/>
      <c r="V41" s="567"/>
      <c r="W41" s="569"/>
      <c r="X41" s="569"/>
      <c r="Y41" s="569"/>
      <c r="Z41" s="569"/>
      <c r="AA41" s="569"/>
      <c r="AB41" s="562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05"/>
      <c r="C42" s="613"/>
      <c r="D42" s="609"/>
      <c r="E42" s="600"/>
      <c r="F42" s="737" t="str">
        <f t="shared" si="0"/>
        <v/>
      </c>
      <c r="G42" s="743" t="str">
        <f t="shared" si="1"/>
        <v/>
      </c>
      <c r="H42" s="741"/>
      <c r="I42" s="599" t="str">
        <f t="shared" si="2"/>
        <v/>
      </c>
      <c r="J42" s="188" t="str">
        <f t="shared" si="12"/>
        <v/>
      </c>
      <c r="K42" s="188" t="str">
        <f t="shared" si="3"/>
        <v/>
      </c>
      <c r="L42" s="616" t="str">
        <f t="shared" si="13"/>
        <v/>
      </c>
      <c r="M42" s="188" t="str">
        <f t="shared" si="14"/>
        <v/>
      </c>
      <c r="N42" s="865" t="str">
        <f t="shared" si="4"/>
        <v/>
      </c>
      <c r="O42" s="866"/>
      <c r="P42" s="458"/>
      <c r="Q42" s="418"/>
      <c r="R42" s="350"/>
      <c r="S42" s="431"/>
      <c r="T42" s="392">
        <f t="shared" si="15"/>
        <v>0</v>
      </c>
      <c r="U42" s="423"/>
      <c r="V42" s="567"/>
      <c r="W42" s="569"/>
      <c r="X42" s="569"/>
      <c r="Y42" s="569"/>
      <c r="Z42" s="569"/>
      <c r="AA42" s="569"/>
      <c r="AB42" s="562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05"/>
      <c r="C43" s="613"/>
      <c r="D43" s="609"/>
      <c r="E43" s="600"/>
      <c r="F43" s="737" t="str">
        <f t="shared" si="0"/>
        <v/>
      </c>
      <c r="G43" s="743" t="str">
        <f t="shared" si="1"/>
        <v/>
      </c>
      <c r="H43" s="741"/>
      <c r="I43" s="599" t="str">
        <f t="shared" si="2"/>
        <v/>
      </c>
      <c r="J43" s="188" t="str">
        <f t="shared" si="12"/>
        <v/>
      </c>
      <c r="K43" s="188" t="str">
        <f t="shared" si="3"/>
        <v/>
      </c>
      <c r="L43" s="616" t="str">
        <f t="shared" si="13"/>
        <v/>
      </c>
      <c r="M43" s="188" t="str">
        <f t="shared" si="14"/>
        <v/>
      </c>
      <c r="N43" s="865" t="str">
        <f t="shared" si="4"/>
        <v/>
      </c>
      <c r="O43" s="866"/>
      <c r="P43" s="458"/>
      <c r="Q43" s="418"/>
      <c r="R43" s="350"/>
      <c r="S43" s="431"/>
      <c r="T43" s="392">
        <f t="shared" si="15"/>
        <v>0</v>
      </c>
      <c r="U43" s="423"/>
      <c r="V43" s="567"/>
      <c r="W43" s="569"/>
      <c r="X43" s="569"/>
      <c r="Y43" s="569"/>
      <c r="Z43" s="569"/>
      <c r="AA43" s="569"/>
      <c r="AB43" s="562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05"/>
      <c r="C44" s="613"/>
      <c r="D44" s="609"/>
      <c r="E44" s="600"/>
      <c r="F44" s="737" t="str">
        <f t="shared" si="0"/>
        <v/>
      </c>
      <c r="G44" s="743" t="str">
        <f t="shared" si="1"/>
        <v/>
      </c>
      <c r="H44" s="741"/>
      <c r="I44" s="599" t="str">
        <f t="shared" si="2"/>
        <v/>
      </c>
      <c r="J44" s="188" t="str">
        <f t="shared" si="12"/>
        <v/>
      </c>
      <c r="K44" s="188" t="str">
        <f t="shared" si="3"/>
        <v/>
      </c>
      <c r="L44" s="616" t="str">
        <f t="shared" si="13"/>
        <v/>
      </c>
      <c r="M44" s="188" t="str">
        <f t="shared" si="14"/>
        <v/>
      </c>
      <c r="N44" s="865" t="str">
        <f t="shared" si="4"/>
        <v/>
      </c>
      <c r="O44" s="866"/>
      <c r="P44" s="458"/>
      <c r="Q44" s="418"/>
      <c r="R44" s="350"/>
      <c r="S44" s="431"/>
      <c r="T44" s="392">
        <f t="shared" si="15"/>
        <v>0</v>
      </c>
      <c r="U44" s="423"/>
      <c r="V44" s="567"/>
      <c r="W44" s="568"/>
      <c r="X44" s="391"/>
      <c r="Y44" s="391"/>
      <c r="Z44" s="391"/>
      <c r="AA44" s="391"/>
      <c r="AB44" s="352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05"/>
      <c r="C45" s="613"/>
      <c r="D45" s="609"/>
      <c r="E45" s="600"/>
      <c r="F45" s="737" t="str">
        <f t="shared" si="0"/>
        <v/>
      </c>
      <c r="G45" s="743" t="str">
        <f t="shared" si="1"/>
        <v/>
      </c>
      <c r="H45" s="741"/>
      <c r="I45" s="599" t="str">
        <f t="shared" si="2"/>
        <v/>
      </c>
      <c r="J45" s="188" t="str">
        <f t="shared" si="12"/>
        <v/>
      </c>
      <c r="K45" s="188" t="str">
        <f t="shared" si="3"/>
        <v/>
      </c>
      <c r="L45" s="616" t="str">
        <f t="shared" si="13"/>
        <v/>
      </c>
      <c r="M45" s="188" t="str">
        <f t="shared" si="14"/>
        <v/>
      </c>
      <c r="N45" s="865" t="str">
        <f t="shared" si="4"/>
        <v/>
      </c>
      <c r="O45" s="866"/>
      <c r="P45" s="458"/>
      <c r="Q45" s="418"/>
      <c r="R45" s="350"/>
      <c r="S45" s="431"/>
      <c r="T45" s="392">
        <f t="shared" si="15"/>
        <v>0</v>
      </c>
      <c r="U45" s="423"/>
      <c r="V45" s="567"/>
      <c r="W45" s="568"/>
      <c r="X45" s="391"/>
      <c r="Y45" s="391"/>
      <c r="Z45" s="391"/>
      <c r="AA45" s="391"/>
      <c r="AB45" s="352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05"/>
      <c r="C46" s="613"/>
      <c r="D46" s="609"/>
      <c r="E46" s="600"/>
      <c r="F46" s="737" t="str">
        <f t="shared" si="0"/>
        <v/>
      </c>
      <c r="G46" s="743" t="str">
        <f t="shared" si="1"/>
        <v/>
      </c>
      <c r="H46" s="741"/>
      <c r="I46" s="599" t="str">
        <f t="shared" si="2"/>
        <v/>
      </c>
      <c r="J46" s="188" t="str">
        <f t="shared" si="12"/>
        <v/>
      </c>
      <c r="K46" s="188" t="str">
        <f t="shared" si="3"/>
        <v/>
      </c>
      <c r="L46" s="616" t="str">
        <f t="shared" si="13"/>
        <v/>
      </c>
      <c r="M46" s="188" t="str">
        <f t="shared" si="14"/>
        <v/>
      </c>
      <c r="N46" s="865" t="str">
        <f t="shared" si="4"/>
        <v/>
      </c>
      <c r="O46" s="866"/>
      <c r="P46" s="458"/>
      <c r="Q46" s="418"/>
      <c r="R46" s="350"/>
      <c r="S46" s="431"/>
      <c r="T46" s="392">
        <f t="shared" si="15"/>
        <v>0</v>
      </c>
      <c r="U46" s="423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05"/>
      <c r="C47" s="613"/>
      <c r="D47" s="609"/>
      <c r="E47" s="600"/>
      <c r="F47" s="737" t="str">
        <f t="shared" si="0"/>
        <v/>
      </c>
      <c r="G47" s="743" t="str">
        <f t="shared" si="1"/>
        <v/>
      </c>
      <c r="H47" s="741"/>
      <c r="I47" s="599" t="str">
        <f t="shared" si="2"/>
        <v/>
      </c>
      <c r="J47" s="188" t="str">
        <f t="shared" si="12"/>
        <v/>
      </c>
      <c r="K47" s="188" t="str">
        <f t="shared" si="3"/>
        <v/>
      </c>
      <c r="L47" s="616" t="str">
        <f t="shared" si="13"/>
        <v/>
      </c>
      <c r="M47" s="188" t="str">
        <f t="shared" si="14"/>
        <v/>
      </c>
      <c r="N47" s="865" t="str">
        <f t="shared" si="4"/>
        <v/>
      </c>
      <c r="O47" s="866"/>
      <c r="P47" s="458"/>
      <c r="Q47" s="418"/>
      <c r="R47" s="350"/>
      <c r="S47" s="431"/>
      <c r="T47" s="392">
        <f t="shared" si="15"/>
        <v>0</v>
      </c>
      <c r="U47" s="423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05"/>
      <c r="C48" s="613"/>
      <c r="D48" s="609"/>
      <c r="E48" s="600"/>
      <c r="F48" s="737" t="str">
        <f t="shared" si="0"/>
        <v/>
      </c>
      <c r="G48" s="743" t="str">
        <f t="shared" si="1"/>
        <v/>
      </c>
      <c r="H48" s="741"/>
      <c r="I48" s="599" t="str">
        <f t="shared" si="2"/>
        <v/>
      </c>
      <c r="J48" s="188" t="str">
        <f t="shared" si="12"/>
        <v/>
      </c>
      <c r="K48" s="188" t="str">
        <f t="shared" si="3"/>
        <v/>
      </c>
      <c r="L48" s="616" t="str">
        <f t="shared" si="13"/>
        <v/>
      </c>
      <c r="M48" s="188" t="str">
        <f t="shared" si="14"/>
        <v/>
      </c>
      <c r="N48" s="865" t="str">
        <f t="shared" si="4"/>
        <v/>
      </c>
      <c r="O48" s="866"/>
      <c r="P48" s="458"/>
      <c r="Q48" s="418"/>
      <c r="R48" s="350"/>
      <c r="S48" s="431"/>
      <c r="T48" s="392">
        <f t="shared" si="15"/>
        <v>0</v>
      </c>
      <c r="U48" s="423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05"/>
      <c r="C49" s="613"/>
      <c r="D49" s="609"/>
      <c r="E49" s="600"/>
      <c r="F49" s="737" t="str">
        <f t="shared" si="0"/>
        <v/>
      </c>
      <c r="G49" s="743" t="str">
        <f t="shared" si="1"/>
        <v/>
      </c>
      <c r="H49" s="741"/>
      <c r="I49" s="599" t="str">
        <f t="shared" si="2"/>
        <v/>
      </c>
      <c r="J49" s="188" t="str">
        <f t="shared" si="12"/>
        <v/>
      </c>
      <c r="K49" s="188" t="str">
        <f t="shared" si="3"/>
        <v/>
      </c>
      <c r="L49" s="616" t="str">
        <f t="shared" si="13"/>
        <v/>
      </c>
      <c r="M49" s="188" t="str">
        <f t="shared" si="14"/>
        <v/>
      </c>
      <c r="N49" s="865" t="str">
        <f t="shared" si="4"/>
        <v/>
      </c>
      <c r="O49" s="866"/>
      <c r="P49" s="458"/>
      <c r="Q49" s="418"/>
      <c r="R49" s="350"/>
      <c r="S49" s="431"/>
      <c r="T49" s="392">
        <f t="shared" si="15"/>
        <v>0</v>
      </c>
      <c r="U49" s="423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32"/>
      <c r="B50" s="604"/>
      <c r="C50" s="613"/>
      <c r="D50" s="609"/>
      <c r="E50" s="600"/>
      <c r="F50" s="737" t="str">
        <f t="shared" si="0"/>
        <v/>
      </c>
      <c r="G50" s="743" t="str">
        <f t="shared" si="1"/>
        <v/>
      </c>
      <c r="H50" s="741"/>
      <c r="I50" s="599" t="str">
        <f t="shared" si="2"/>
        <v/>
      </c>
      <c r="J50" s="188" t="str">
        <f t="shared" si="12"/>
        <v/>
      </c>
      <c r="K50" s="188" t="str">
        <f t="shared" si="3"/>
        <v/>
      </c>
      <c r="L50" s="616" t="str">
        <f t="shared" si="13"/>
        <v/>
      </c>
      <c r="M50" s="188" t="str">
        <f t="shared" si="14"/>
        <v/>
      </c>
      <c r="N50" s="865" t="str">
        <f t="shared" si="4"/>
        <v/>
      </c>
      <c r="O50" s="866"/>
      <c r="P50" s="458"/>
      <c r="Q50" s="418"/>
      <c r="R50" s="350"/>
      <c r="S50" s="431"/>
      <c r="T50" s="392">
        <f t="shared" si="15"/>
        <v>0</v>
      </c>
      <c r="U50" s="423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32"/>
      <c r="B51" s="604"/>
      <c r="C51" s="613"/>
      <c r="D51" s="609"/>
      <c r="E51" s="600"/>
      <c r="F51" s="737" t="str">
        <f t="shared" si="0"/>
        <v/>
      </c>
      <c r="G51" s="743" t="str">
        <f t="shared" si="1"/>
        <v/>
      </c>
      <c r="H51" s="741"/>
      <c r="I51" s="599" t="str">
        <f t="shared" si="2"/>
        <v/>
      </c>
      <c r="J51" s="188" t="str">
        <f t="shared" si="12"/>
        <v/>
      </c>
      <c r="K51" s="188" t="str">
        <f t="shared" si="3"/>
        <v/>
      </c>
      <c r="L51" s="616" t="str">
        <f t="shared" si="13"/>
        <v/>
      </c>
      <c r="M51" s="188" t="str">
        <f t="shared" si="14"/>
        <v/>
      </c>
      <c r="N51" s="865" t="str">
        <f t="shared" si="4"/>
        <v/>
      </c>
      <c r="O51" s="866"/>
      <c r="P51" s="458"/>
      <c r="Q51" s="418"/>
      <c r="R51" s="350"/>
      <c r="S51" s="431"/>
      <c r="T51" s="392">
        <f t="shared" si="15"/>
        <v>0</v>
      </c>
      <c r="U51" s="423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32"/>
      <c r="B52" s="604"/>
      <c r="C52" s="613"/>
      <c r="D52" s="609"/>
      <c r="E52" s="600"/>
      <c r="F52" s="737" t="str">
        <f t="shared" si="0"/>
        <v/>
      </c>
      <c r="G52" s="743" t="str">
        <f t="shared" si="1"/>
        <v/>
      </c>
      <c r="H52" s="741"/>
      <c r="I52" s="599" t="str">
        <f t="shared" si="2"/>
        <v/>
      </c>
      <c r="J52" s="188" t="str">
        <f t="shared" si="12"/>
        <v/>
      </c>
      <c r="K52" s="188" t="str">
        <f t="shared" si="3"/>
        <v/>
      </c>
      <c r="L52" s="616" t="str">
        <f t="shared" si="13"/>
        <v/>
      </c>
      <c r="M52" s="188" t="str">
        <f t="shared" si="14"/>
        <v/>
      </c>
      <c r="N52" s="865" t="str">
        <f t="shared" si="4"/>
        <v/>
      </c>
      <c r="O52" s="866"/>
      <c r="P52" s="458"/>
      <c r="Q52" s="418"/>
      <c r="R52" s="350"/>
      <c r="S52" s="431"/>
      <c r="T52" s="392">
        <f t="shared" si="15"/>
        <v>0</v>
      </c>
      <c r="U52" s="423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32"/>
      <c r="B53" s="604"/>
      <c r="C53" s="613"/>
      <c r="D53" s="609"/>
      <c r="E53" s="600"/>
      <c r="F53" s="737" t="str">
        <f t="shared" si="0"/>
        <v/>
      </c>
      <c r="G53" s="743" t="str">
        <f t="shared" si="1"/>
        <v/>
      </c>
      <c r="H53" s="741"/>
      <c r="I53" s="599" t="str">
        <f t="shared" si="2"/>
        <v/>
      </c>
      <c r="J53" s="188" t="str">
        <f t="shared" si="12"/>
        <v/>
      </c>
      <c r="K53" s="188" t="str">
        <f t="shared" si="3"/>
        <v/>
      </c>
      <c r="L53" s="616" t="str">
        <f t="shared" si="13"/>
        <v/>
      </c>
      <c r="M53" s="188" t="str">
        <f t="shared" si="14"/>
        <v/>
      </c>
      <c r="N53" s="865" t="str">
        <f t="shared" si="4"/>
        <v/>
      </c>
      <c r="O53" s="866"/>
      <c r="P53" s="458"/>
      <c r="Q53" s="418"/>
      <c r="R53" s="350"/>
      <c r="S53" s="431"/>
      <c r="T53" s="392">
        <f t="shared" si="15"/>
        <v>0</v>
      </c>
      <c r="U53" s="423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32"/>
      <c r="B54" s="604"/>
      <c r="C54" s="613"/>
      <c r="D54" s="609"/>
      <c r="E54" s="600"/>
      <c r="F54" s="737" t="str">
        <f t="shared" si="0"/>
        <v/>
      </c>
      <c r="G54" s="743" t="str">
        <f t="shared" si="1"/>
        <v/>
      </c>
      <c r="H54" s="741"/>
      <c r="I54" s="599" t="str">
        <f t="shared" si="2"/>
        <v/>
      </c>
      <c r="J54" s="188" t="str">
        <f t="shared" si="12"/>
        <v/>
      </c>
      <c r="K54" s="188" t="str">
        <f t="shared" si="3"/>
        <v/>
      </c>
      <c r="L54" s="616" t="str">
        <f t="shared" si="13"/>
        <v/>
      </c>
      <c r="M54" s="188" t="str">
        <f t="shared" si="14"/>
        <v/>
      </c>
      <c r="N54" s="865" t="str">
        <f t="shared" si="4"/>
        <v/>
      </c>
      <c r="O54" s="866"/>
      <c r="P54" s="458"/>
      <c r="Q54" s="418"/>
      <c r="R54" s="350"/>
      <c r="S54" s="431"/>
      <c r="T54" s="392">
        <f t="shared" si="15"/>
        <v>0</v>
      </c>
      <c r="U54" s="423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05"/>
      <c r="C55" s="613"/>
      <c r="D55" s="609"/>
      <c r="E55" s="600"/>
      <c r="F55" s="737" t="str">
        <f t="shared" si="0"/>
        <v/>
      </c>
      <c r="G55" s="743" t="str">
        <f t="shared" si="1"/>
        <v/>
      </c>
      <c r="H55" s="741"/>
      <c r="I55" s="599" t="str">
        <f t="shared" si="2"/>
        <v/>
      </c>
      <c r="J55" s="188" t="str">
        <f t="shared" si="12"/>
        <v/>
      </c>
      <c r="K55" s="188" t="str">
        <f t="shared" si="3"/>
        <v/>
      </c>
      <c r="L55" s="616" t="str">
        <f t="shared" si="13"/>
        <v/>
      </c>
      <c r="M55" s="188" t="str">
        <f t="shared" si="14"/>
        <v/>
      </c>
      <c r="N55" s="865" t="str">
        <f t="shared" si="4"/>
        <v/>
      </c>
      <c r="O55" s="866"/>
      <c r="P55" s="458"/>
      <c r="Q55" s="418"/>
      <c r="R55" s="350"/>
      <c r="S55" s="431"/>
      <c r="T55" s="392">
        <f t="shared" si="15"/>
        <v>0</v>
      </c>
      <c r="U55" s="423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05"/>
      <c r="C56" s="613"/>
      <c r="D56" s="609"/>
      <c r="E56" s="600"/>
      <c r="F56" s="737" t="str">
        <f t="shared" si="0"/>
        <v/>
      </c>
      <c r="G56" s="743" t="str">
        <f t="shared" si="1"/>
        <v/>
      </c>
      <c r="H56" s="741"/>
      <c r="I56" s="599" t="str">
        <f t="shared" si="2"/>
        <v/>
      </c>
      <c r="J56" s="188" t="str">
        <f t="shared" si="12"/>
        <v/>
      </c>
      <c r="K56" s="188" t="str">
        <f t="shared" si="3"/>
        <v/>
      </c>
      <c r="L56" s="616" t="str">
        <f t="shared" si="13"/>
        <v/>
      </c>
      <c r="M56" s="188" t="str">
        <f t="shared" si="14"/>
        <v/>
      </c>
      <c r="N56" s="865" t="str">
        <f t="shared" si="4"/>
        <v/>
      </c>
      <c r="O56" s="866"/>
      <c r="P56" s="458"/>
      <c r="Q56" s="418"/>
      <c r="R56" s="350"/>
      <c r="S56" s="431"/>
      <c r="T56" s="392">
        <f t="shared" si="15"/>
        <v>0</v>
      </c>
      <c r="U56" s="423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05"/>
      <c r="C57" s="613"/>
      <c r="D57" s="609"/>
      <c r="E57" s="600"/>
      <c r="F57" s="737" t="str">
        <f t="shared" si="0"/>
        <v/>
      </c>
      <c r="G57" s="743" t="str">
        <f t="shared" si="1"/>
        <v/>
      </c>
      <c r="H57" s="741"/>
      <c r="I57" s="599" t="str">
        <f t="shared" si="2"/>
        <v/>
      </c>
      <c r="J57" s="188" t="str">
        <f t="shared" si="12"/>
        <v/>
      </c>
      <c r="K57" s="188" t="str">
        <f t="shared" si="3"/>
        <v/>
      </c>
      <c r="L57" s="616" t="str">
        <f t="shared" si="13"/>
        <v/>
      </c>
      <c r="M57" s="188" t="str">
        <f t="shared" si="14"/>
        <v/>
      </c>
      <c r="N57" s="865" t="str">
        <f t="shared" si="4"/>
        <v/>
      </c>
      <c r="O57" s="866"/>
      <c r="P57" s="458"/>
      <c r="Q57" s="418"/>
      <c r="R57" s="350"/>
      <c r="S57" s="431"/>
      <c r="T57" s="392">
        <f t="shared" si="15"/>
        <v>0</v>
      </c>
      <c r="U57" s="423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32"/>
      <c r="B58" s="604"/>
      <c r="C58" s="613"/>
      <c r="D58" s="609"/>
      <c r="E58" s="600"/>
      <c r="F58" s="737" t="str">
        <f t="shared" si="0"/>
        <v/>
      </c>
      <c r="G58" s="743" t="str">
        <f t="shared" si="1"/>
        <v/>
      </c>
      <c r="H58" s="741"/>
      <c r="I58" s="599" t="str">
        <f t="shared" si="2"/>
        <v/>
      </c>
      <c r="J58" s="188" t="str">
        <f t="shared" si="12"/>
        <v/>
      </c>
      <c r="K58" s="188" t="str">
        <f t="shared" si="3"/>
        <v/>
      </c>
      <c r="L58" s="616" t="str">
        <f t="shared" si="13"/>
        <v/>
      </c>
      <c r="M58" s="188" t="str">
        <f t="shared" si="14"/>
        <v/>
      </c>
      <c r="N58" s="865" t="str">
        <f t="shared" si="4"/>
        <v/>
      </c>
      <c r="O58" s="866"/>
      <c r="P58" s="458"/>
      <c r="Q58" s="418"/>
      <c r="R58" s="350"/>
      <c r="S58" s="431"/>
      <c r="T58" s="392">
        <f t="shared" si="15"/>
        <v>0</v>
      </c>
      <c r="U58" s="423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32"/>
      <c r="B59" s="604"/>
      <c r="C59" s="613"/>
      <c r="D59" s="609"/>
      <c r="E59" s="600"/>
      <c r="F59" s="737" t="str">
        <f t="shared" si="0"/>
        <v/>
      </c>
      <c r="G59" s="743" t="str">
        <f t="shared" si="1"/>
        <v/>
      </c>
      <c r="H59" s="741"/>
      <c r="I59" s="599" t="str">
        <f t="shared" si="2"/>
        <v/>
      </c>
      <c r="J59" s="188" t="str">
        <f t="shared" si="12"/>
        <v/>
      </c>
      <c r="K59" s="188" t="str">
        <f t="shared" si="3"/>
        <v/>
      </c>
      <c r="L59" s="616" t="str">
        <f t="shared" si="13"/>
        <v/>
      </c>
      <c r="M59" s="188" t="str">
        <f t="shared" si="14"/>
        <v/>
      </c>
      <c r="N59" s="865" t="str">
        <f t="shared" si="4"/>
        <v/>
      </c>
      <c r="O59" s="866"/>
      <c r="P59" s="458"/>
      <c r="Q59" s="418"/>
      <c r="R59" s="350"/>
      <c r="S59" s="431"/>
      <c r="T59" s="392">
        <f t="shared" si="15"/>
        <v>0</v>
      </c>
      <c r="U59" s="423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32"/>
      <c r="B60" s="604"/>
      <c r="C60" s="613"/>
      <c r="D60" s="609"/>
      <c r="E60" s="600"/>
      <c r="F60" s="737" t="str">
        <f t="shared" si="0"/>
        <v/>
      </c>
      <c r="G60" s="743" t="str">
        <f t="shared" si="1"/>
        <v/>
      </c>
      <c r="H60" s="741"/>
      <c r="I60" s="599" t="str">
        <f t="shared" si="2"/>
        <v/>
      </c>
      <c r="J60" s="188" t="str">
        <f t="shared" si="12"/>
        <v/>
      </c>
      <c r="K60" s="188" t="str">
        <f t="shared" si="3"/>
        <v/>
      </c>
      <c r="L60" s="616" t="str">
        <f t="shared" si="13"/>
        <v/>
      </c>
      <c r="M60" s="188" t="str">
        <f t="shared" si="14"/>
        <v/>
      </c>
      <c r="N60" s="865" t="str">
        <f t="shared" si="4"/>
        <v/>
      </c>
      <c r="O60" s="866"/>
      <c r="P60" s="458"/>
      <c r="Q60" s="418"/>
      <c r="R60" s="350"/>
      <c r="S60" s="431"/>
      <c r="T60" s="392">
        <f t="shared" si="15"/>
        <v>0</v>
      </c>
      <c r="U60" s="423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32"/>
      <c r="B61" s="604"/>
      <c r="C61" s="613"/>
      <c r="D61" s="609"/>
      <c r="E61" s="600"/>
      <c r="F61" s="737" t="str">
        <f t="shared" si="0"/>
        <v/>
      </c>
      <c r="G61" s="743" t="str">
        <f t="shared" si="1"/>
        <v/>
      </c>
      <c r="H61" s="741"/>
      <c r="I61" s="599" t="str">
        <f t="shared" si="2"/>
        <v/>
      </c>
      <c r="J61" s="188" t="str">
        <f t="shared" si="12"/>
        <v/>
      </c>
      <c r="K61" s="188" t="str">
        <f t="shared" si="3"/>
        <v/>
      </c>
      <c r="L61" s="616" t="str">
        <f t="shared" si="13"/>
        <v/>
      </c>
      <c r="M61" s="188" t="str">
        <f t="shared" si="14"/>
        <v/>
      </c>
      <c r="N61" s="865" t="str">
        <f t="shared" si="4"/>
        <v/>
      </c>
      <c r="O61" s="866"/>
      <c r="P61" s="458"/>
      <c r="Q61" s="418"/>
      <c r="R61" s="350"/>
      <c r="S61" s="431"/>
      <c r="T61" s="392">
        <f>IFERROR(IF((E61*$L$17)&gt;$L$18,(((E61*$L$17)-$L$18)*H61*(1+L61)),0),"")</f>
        <v>0</v>
      </c>
      <c r="U61" s="423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32"/>
      <c r="B62" s="604"/>
      <c r="C62" s="613"/>
      <c r="D62" s="609"/>
      <c r="E62" s="600"/>
      <c r="F62" s="737" t="str">
        <f t="shared" si="0"/>
        <v/>
      </c>
      <c r="G62" s="743" t="str">
        <f t="shared" si="1"/>
        <v/>
      </c>
      <c r="H62" s="741"/>
      <c r="I62" s="599" t="str">
        <f t="shared" si="2"/>
        <v/>
      </c>
      <c r="J62" s="188" t="str">
        <f t="shared" si="12"/>
        <v/>
      </c>
      <c r="K62" s="188" t="str">
        <f t="shared" si="3"/>
        <v/>
      </c>
      <c r="L62" s="616" t="str">
        <f t="shared" si="13"/>
        <v/>
      </c>
      <c r="M62" s="188" t="str">
        <f t="shared" si="14"/>
        <v/>
      </c>
      <c r="N62" s="865" t="str">
        <f t="shared" si="4"/>
        <v/>
      </c>
      <c r="O62" s="866"/>
      <c r="P62" s="458"/>
      <c r="Q62" s="418"/>
      <c r="R62" s="350"/>
      <c r="S62" s="431"/>
      <c r="T62" s="392">
        <f t="shared" si="15"/>
        <v>0</v>
      </c>
      <c r="U62" s="423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05"/>
      <c r="C63" s="613"/>
      <c r="D63" s="609"/>
      <c r="E63" s="601"/>
      <c r="F63" s="738" t="str">
        <f t="shared" si="0"/>
        <v/>
      </c>
      <c r="G63" s="744" t="str">
        <f t="shared" si="1"/>
        <v/>
      </c>
      <c r="H63" s="742"/>
      <c r="I63" s="602" t="str">
        <f t="shared" si="2"/>
        <v/>
      </c>
      <c r="J63" s="188" t="str">
        <f t="shared" si="12"/>
        <v/>
      </c>
      <c r="K63" s="188" t="str">
        <f t="shared" si="3"/>
        <v/>
      </c>
      <c r="L63" s="617" t="str">
        <f t="shared" si="13"/>
        <v/>
      </c>
      <c r="M63" s="618" t="str">
        <f t="shared" si="14"/>
        <v/>
      </c>
      <c r="N63" s="889" t="str">
        <f t="shared" si="4"/>
        <v/>
      </c>
      <c r="O63" s="890"/>
      <c r="P63" s="458"/>
      <c r="Q63" s="419"/>
      <c r="R63" s="351"/>
      <c r="S63" s="431"/>
      <c r="T63" s="392">
        <f t="shared" si="15"/>
        <v>0</v>
      </c>
      <c r="U63" s="423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1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27" t="s">
        <v>0</v>
      </c>
      <c r="B68" s="828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27" t="s">
        <v>137</v>
      </c>
      <c r="B69" s="828"/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798" t="str">
        <f>IF(totalyrs&gt;1,IF(E5=0,"",E5),"")</f>
        <v/>
      </c>
      <c r="H71" s="798"/>
      <c r="I71" s="798"/>
      <c r="J71" s="798"/>
      <c r="K71" s="798"/>
      <c r="L71" s="798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798" t="str">
        <f>IF(totalyrs&gt;1,IF(E6=0,"",E6),"")</f>
        <v/>
      </c>
      <c r="H72" s="798"/>
      <c r="I72" s="798"/>
      <c r="J72" s="798"/>
      <c r="K72" s="798"/>
      <c r="L72" s="798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798" t="str">
        <f>IF(totalyrs&gt;1,IF(E7=0,"",E7),"")</f>
        <v/>
      </c>
      <c r="H73" s="798"/>
      <c r="I73" s="798"/>
      <c r="J73" s="798"/>
      <c r="K73" s="798"/>
      <c r="L73" s="798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798" t="str">
        <f>IF(totalyrs&gt;1,IF(E8=0,"",E8),"")</f>
        <v/>
      </c>
      <c r="H74" s="798"/>
      <c r="I74" s="798"/>
      <c r="J74" s="798"/>
      <c r="K74" s="798"/>
      <c r="L74" s="798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1" t="s">
        <v>43</v>
      </c>
      <c r="T75" s="401" t="s">
        <v>44</v>
      </c>
      <c r="U75" s="424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208</v>
      </c>
      <c r="C76" s="829" t="s">
        <v>43</v>
      </c>
      <c r="D76" s="830"/>
      <c r="E76" s="831"/>
      <c r="F76" s="831"/>
      <c r="G76" s="831"/>
      <c r="H76" s="104" t="s">
        <v>109</v>
      </c>
      <c r="I76" s="299" t="s">
        <v>28</v>
      </c>
      <c r="J76" s="285"/>
      <c r="K76" s="310" t="s">
        <v>208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05" t="s">
        <v>271</v>
      </c>
      <c r="T76" s="405" t="s">
        <v>271</v>
      </c>
      <c r="U76" s="424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223</v>
      </c>
      <c r="B77" s="302" t="s">
        <v>131</v>
      </c>
      <c r="C77" s="823" t="s">
        <v>29</v>
      </c>
      <c r="D77" s="824"/>
      <c r="E77" s="300"/>
      <c r="F77" s="300" t="s">
        <v>225</v>
      </c>
      <c r="G77" s="296"/>
      <c r="H77" s="80" t="s">
        <v>110</v>
      </c>
      <c r="I77" s="294" t="s">
        <v>132</v>
      </c>
      <c r="J77" s="307" t="s">
        <v>223</v>
      </c>
      <c r="K77" s="296" t="s">
        <v>131</v>
      </c>
      <c r="L77" s="302" t="str">
        <f>C77</f>
        <v>Salary</v>
      </c>
      <c r="M77" s="300"/>
      <c r="N77" s="296" t="s">
        <v>225</v>
      </c>
      <c r="O77" s="296"/>
      <c r="P77" s="107" t="s">
        <v>110</v>
      </c>
      <c r="Q77" s="300" t="s">
        <v>132</v>
      </c>
      <c r="S77" s="405" t="s">
        <v>311</v>
      </c>
      <c r="T77" s="405" t="s">
        <v>311</v>
      </c>
      <c r="U77" s="424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222</v>
      </c>
      <c r="B78" s="304" t="s">
        <v>221</v>
      </c>
      <c r="C78" s="825" t="s">
        <v>34</v>
      </c>
      <c r="D78" s="826"/>
      <c r="E78" s="297" t="s">
        <v>30</v>
      </c>
      <c r="F78" s="297" t="s">
        <v>226</v>
      </c>
      <c r="G78" s="297" t="s">
        <v>24</v>
      </c>
      <c r="H78" s="288" t="s">
        <v>33</v>
      </c>
      <c r="I78" s="295" t="s">
        <v>43</v>
      </c>
      <c r="J78" s="308" t="s">
        <v>222</v>
      </c>
      <c r="K78" s="296" t="s">
        <v>221</v>
      </c>
      <c r="L78" s="309" t="str">
        <f>C78</f>
        <v>Requested</v>
      </c>
      <c r="M78" s="297" t="str">
        <f>E78</f>
        <v>Benefits</v>
      </c>
      <c r="N78" s="297" t="s">
        <v>226</v>
      </c>
      <c r="O78" s="297" t="s">
        <v>24</v>
      </c>
      <c r="P78" s="287" t="s">
        <v>33</v>
      </c>
      <c r="Q78" s="299" t="s">
        <v>44</v>
      </c>
      <c r="S78" s="406" t="s">
        <v>296</v>
      </c>
      <c r="T78" s="406" t="s">
        <v>296</v>
      </c>
      <c r="U78" s="424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36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37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67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394">
        <f>IFERROR(IF((E24*$L$17*(1+$L$16))&gt;$L$18,(((E24*$L$17*(1+$L$16))-$L$18)*H79*(1+L24)),0),"")</f>
        <v>0</v>
      </c>
      <c r="T79" s="394">
        <f>IFERROR(IF((E24*$L$17*(((1+$L$16))^2))&gt;$L$18,(((E24*$L$17*((1+$L$16)^2))-$L$18)*P79*(1+L24)),0),"")</f>
        <v>0</v>
      </c>
      <c r="U79" s="423"/>
      <c r="V79" s="120"/>
      <c r="W79" s="524"/>
      <c r="X79" s="524"/>
      <c r="Y79" s="524"/>
      <c r="Z79" s="524"/>
      <c r="AA79" s="524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72" t="str">
        <f t="shared" si="19"/>
        <v/>
      </c>
      <c r="C80" s="836" t="str">
        <f t="shared" si="20"/>
        <v/>
      </c>
      <c r="D80" s="837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67" t="str">
        <f t="shared" si="25"/>
        <v/>
      </c>
      <c r="J80" s="638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394">
        <f t="shared" ref="S80:S118" si="34">IFERROR(IF((E25*$L$17*(1+$L$16))&gt;$L$18,(((E25*$L$17*(1+$L$16))-$L$18)*H80*(1+L25)),0),"")</f>
        <v>0</v>
      </c>
      <c r="T80" s="394">
        <f t="shared" ref="T80:T118" si="35">IFERROR(IF((E25*$L$17*(((1+$L$16))^2))&gt;$L$18,(((E25*$L$17*((1+$L$16)^2))-$L$18)*P80*(1+L25)),0),"")</f>
        <v>0</v>
      </c>
      <c r="U80" s="423"/>
      <c r="V80" s="120"/>
      <c r="W80" s="524"/>
      <c r="X80" s="524"/>
      <c r="Y80" s="524"/>
      <c r="Z80" s="524"/>
      <c r="AA80" s="524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72" t="str">
        <f t="shared" si="19"/>
        <v/>
      </c>
      <c r="C81" s="836" t="str">
        <f t="shared" si="20"/>
        <v/>
      </c>
      <c r="D81" s="837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67" t="str">
        <f t="shared" si="25"/>
        <v/>
      </c>
      <c r="J81" s="638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394">
        <f t="shared" si="34"/>
        <v>0</v>
      </c>
      <c r="T81" s="394">
        <f t="shared" si="35"/>
        <v>0</v>
      </c>
      <c r="U81" s="423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72" t="str">
        <f t="shared" si="19"/>
        <v/>
      </c>
      <c r="C82" s="836" t="str">
        <f t="shared" si="20"/>
        <v/>
      </c>
      <c r="D82" s="837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67" t="str">
        <f t="shared" si="25"/>
        <v/>
      </c>
      <c r="J82" s="638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394">
        <f t="shared" si="34"/>
        <v>0</v>
      </c>
      <c r="T82" s="394">
        <f t="shared" si="35"/>
        <v>0</v>
      </c>
      <c r="U82" s="423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72" t="str">
        <f t="shared" si="19"/>
        <v/>
      </c>
      <c r="C83" s="836" t="str">
        <f t="shared" si="20"/>
        <v/>
      </c>
      <c r="D83" s="837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67" t="str">
        <f t="shared" si="25"/>
        <v/>
      </c>
      <c r="J83" s="638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394">
        <f t="shared" si="34"/>
        <v>0</v>
      </c>
      <c r="T83" s="394">
        <f t="shared" si="35"/>
        <v>0</v>
      </c>
      <c r="U83" s="423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72" t="str">
        <f t="shared" si="19"/>
        <v/>
      </c>
      <c r="C84" s="836" t="str">
        <f t="shared" si="20"/>
        <v/>
      </c>
      <c r="D84" s="837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67" t="str">
        <f t="shared" si="25"/>
        <v/>
      </c>
      <c r="J84" s="638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394">
        <f t="shared" si="34"/>
        <v>0</v>
      </c>
      <c r="T84" s="394">
        <f t="shared" si="35"/>
        <v>0</v>
      </c>
      <c r="U84" s="423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72" t="str">
        <f t="shared" si="19"/>
        <v/>
      </c>
      <c r="C85" s="836" t="str">
        <f t="shared" si="20"/>
        <v/>
      </c>
      <c r="D85" s="837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67" t="str">
        <f t="shared" si="25"/>
        <v/>
      </c>
      <c r="J85" s="638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394">
        <f t="shared" si="34"/>
        <v>0</v>
      </c>
      <c r="T85" s="394">
        <f t="shared" si="35"/>
        <v>0</v>
      </c>
      <c r="U85" s="423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72" t="str">
        <f t="shared" si="19"/>
        <v/>
      </c>
      <c r="C86" s="836" t="str">
        <f t="shared" si="20"/>
        <v/>
      </c>
      <c r="D86" s="837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67" t="str">
        <f t="shared" si="25"/>
        <v/>
      </c>
      <c r="J86" s="638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394">
        <f t="shared" si="34"/>
        <v>0</v>
      </c>
      <c r="T86" s="394">
        <f t="shared" si="35"/>
        <v>0</v>
      </c>
      <c r="U86" s="423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72" t="str">
        <f t="shared" si="19"/>
        <v/>
      </c>
      <c r="C87" s="836" t="str">
        <f t="shared" si="20"/>
        <v/>
      </c>
      <c r="D87" s="837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67" t="str">
        <f t="shared" si="25"/>
        <v/>
      </c>
      <c r="J87" s="638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394">
        <f t="shared" si="34"/>
        <v>0</v>
      </c>
      <c r="T87" s="394">
        <f t="shared" si="35"/>
        <v>0</v>
      </c>
      <c r="U87" s="423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72" t="str">
        <f t="shared" si="19"/>
        <v/>
      </c>
      <c r="C88" s="836" t="str">
        <f t="shared" si="20"/>
        <v/>
      </c>
      <c r="D88" s="837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67" t="str">
        <f t="shared" si="25"/>
        <v/>
      </c>
      <c r="J88" s="638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394">
        <f t="shared" si="34"/>
        <v>0</v>
      </c>
      <c r="T88" s="394">
        <f t="shared" si="35"/>
        <v>0</v>
      </c>
      <c r="U88" s="423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72" t="str">
        <f t="shared" si="19"/>
        <v/>
      </c>
      <c r="C89" s="836" t="str">
        <f t="shared" si="20"/>
        <v/>
      </c>
      <c r="D89" s="837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67" t="str">
        <f t="shared" si="25"/>
        <v/>
      </c>
      <c r="J89" s="638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394">
        <f t="shared" si="34"/>
        <v>0</v>
      </c>
      <c r="T89" s="394">
        <f t="shared" si="35"/>
        <v>0</v>
      </c>
      <c r="U89" s="423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72" t="str">
        <f t="shared" si="19"/>
        <v/>
      </c>
      <c r="C90" s="836" t="str">
        <f t="shared" si="20"/>
        <v/>
      </c>
      <c r="D90" s="837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67" t="str">
        <f t="shared" si="25"/>
        <v/>
      </c>
      <c r="J90" s="638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394">
        <f t="shared" si="34"/>
        <v>0</v>
      </c>
      <c r="T90" s="394">
        <f t="shared" si="35"/>
        <v>0</v>
      </c>
      <c r="U90" s="423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72" t="str">
        <f t="shared" si="19"/>
        <v/>
      </c>
      <c r="C91" s="836" t="str">
        <f t="shared" si="20"/>
        <v/>
      </c>
      <c r="D91" s="837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67" t="str">
        <f t="shared" si="25"/>
        <v/>
      </c>
      <c r="J91" s="638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394">
        <f t="shared" si="34"/>
        <v>0</v>
      </c>
      <c r="T91" s="394">
        <f t="shared" si="35"/>
        <v>0</v>
      </c>
      <c r="U91" s="423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72" t="str">
        <f t="shared" si="19"/>
        <v/>
      </c>
      <c r="C92" s="836" t="str">
        <f t="shared" si="20"/>
        <v/>
      </c>
      <c r="D92" s="837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67" t="str">
        <f t="shared" si="25"/>
        <v/>
      </c>
      <c r="J92" s="638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394">
        <f t="shared" si="34"/>
        <v>0</v>
      </c>
      <c r="T92" s="394">
        <f t="shared" si="35"/>
        <v>0</v>
      </c>
      <c r="U92" s="423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72" t="str">
        <f t="shared" si="19"/>
        <v/>
      </c>
      <c r="C93" s="836" t="str">
        <f t="shared" si="20"/>
        <v/>
      </c>
      <c r="D93" s="837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67" t="str">
        <f t="shared" si="25"/>
        <v/>
      </c>
      <c r="J93" s="638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394">
        <f t="shared" si="34"/>
        <v>0</v>
      </c>
      <c r="T93" s="394">
        <f t="shared" si="35"/>
        <v>0</v>
      </c>
      <c r="U93" s="423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72" t="str">
        <f t="shared" si="19"/>
        <v/>
      </c>
      <c r="C94" s="836" t="str">
        <f t="shared" si="20"/>
        <v/>
      </c>
      <c r="D94" s="837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67" t="str">
        <f t="shared" si="25"/>
        <v/>
      </c>
      <c r="J94" s="638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394">
        <f t="shared" si="34"/>
        <v>0</v>
      </c>
      <c r="T94" s="394">
        <f t="shared" si="35"/>
        <v>0</v>
      </c>
      <c r="U94" s="423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72" t="str">
        <f t="shared" si="19"/>
        <v/>
      </c>
      <c r="C95" s="836" t="str">
        <f t="shared" si="20"/>
        <v/>
      </c>
      <c r="D95" s="837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67" t="str">
        <f t="shared" si="25"/>
        <v/>
      </c>
      <c r="J95" s="638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394">
        <f t="shared" si="34"/>
        <v>0</v>
      </c>
      <c r="T95" s="394">
        <f t="shared" si="35"/>
        <v>0</v>
      </c>
      <c r="U95" s="423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72" t="str">
        <f t="shared" si="19"/>
        <v/>
      </c>
      <c r="C96" s="836" t="str">
        <f t="shared" si="20"/>
        <v/>
      </c>
      <c r="D96" s="837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67" t="str">
        <f t="shared" si="25"/>
        <v/>
      </c>
      <c r="J96" s="638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394">
        <f t="shared" si="34"/>
        <v>0</v>
      </c>
      <c r="T96" s="394">
        <f t="shared" si="35"/>
        <v>0</v>
      </c>
      <c r="U96" s="423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72" t="str">
        <f t="shared" si="19"/>
        <v/>
      </c>
      <c r="C97" s="836" t="str">
        <f t="shared" si="20"/>
        <v/>
      </c>
      <c r="D97" s="837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67" t="str">
        <f t="shared" si="25"/>
        <v/>
      </c>
      <c r="J97" s="638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394">
        <f t="shared" si="34"/>
        <v>0</v>
      </c>
      <c r="T97" s="394">
        <f t="shared" si="35"/>
        <v>0</v>
      </c>
      <c r="U97" s="423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72" t="str">
        <f t="shared" si="19"/>
        <v/>
      </c>
      <c r="C98" s="836" t="str">
        <f t="shared" si="20"/>
        <v/>
      </c>
      <c r="D98" s="837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67" t="str">
        <f t="shared" si="25"/>
        <v/>
      </c>
      <c r="J98" s="638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394">
        <f t="shared" si="34"/>
        <v>0</v>
      </c>
      <c r="T98" s="394">
        <f t="shared" si="35"/>
        <v>0</v>
      </c>
      <c r="U98" s="423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72" t="str">
        <f t="shared" si="19"/>
        <v/>
      </c>
      <c r="C99" s="836" t="str">
        <f t="shared" si="20"/>
        <v/>
      </c>
      <c r="D99" s="837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67" t="str">
        <f t="shared" si="25"/>
        <v/>
      </c>
      <c r="J99" s="638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394">
        <f t="shared" si="34"/>
        <v>0</v>
      </c>
      <c r="T99" s="394">
        <f t="shared" si="35"/>
        <v>0</v>
      </c>
      <c r="U99" s="423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72" t="str">
        <f t="shared" si="19"/>
        <v/>
      </c>
      <c r="C100" s="836" t="str">
        <f t="shared" si="20"/>
        <v/>
      </c>
      <c r="D100" s="837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67" t="str">
        <f t="shared" si="25"/>
        <v/>
      </c>
      <c r="J100" s="638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394">
        <f t="shared" si="34"/>
        <v>0</v>
      </c>
      <c r="T100" s="394">
        <f t="shared" si="35"/>
        <v>0</v>
      </c>
      <c r="U100" s="423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72" t="str">
        <f t="shared" si="19"/>
        <v/>
      </c>
      <c r="C101" s="836" t="str">
        <f t="shared" si="20"/>
        <v/>
      </c>
      <c r="D101" s="837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67" t="str">
        <f t="shared" si="25"/>
        <v/>
      </c>
      <c r="J101" s="638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394">
        <f t="shared" si="34"/>
        <v>0</v>
      </c>
      <c r="T101" s="394">
        <f t="shared" si="35"/>
        <v>0</v>
      </c>
      <c r="U101" s="423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72" t="str">
        <f t="shared" si="19"/>
        <v/>
      </c>
      <c r="C102" s="836" t="str">
        <f t="shared" si="20"/>
        <v/>
      </c>
      <c r="D102" s="837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67" t="str">
        <f t="shared" si="25"/>
        <v/>
      </c>
      <c r="J102" s="638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394">
        <f t="shared" si="34"/>
        <v>0</v>
      </c>
      <c r="T102" s="394">
        <f t="shared" si="35"/>
        <v>0</v>
      </c>
      <c r="U102" s="423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72" t="str">
        <f t="shared" si="19"/>
        <v/>
      </c>
      <c r="C103" s="836" t="str">
        <f t="shared" si="20"/>
        <v/>
      </c>
      <c r="D103" s="837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67" t="str">
        <f t="shared" si="25"/>
        <v/>
      </c>
      <c r="J103" s="638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394">
        <f t="shared" si="34"/>
        <v>0</v>
      </c>
      <c r="T103" s="394">
        <f t="shared" si="35"/>
        <v>0</v>
      </c>
      <c r="U103" s="423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72" t="str">
        <f t="shared" si="19"/>
        <v/>
      </c>
      <c r="C104" s="836" t="str">
        <f t="shared" si="20"/>
        <v/>
      </c>
      <c r="D104" s="837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67" t="str">
        <f t="shared" si="25"/>
        <v/>
      </c>
      <c r="J104" s="638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394">
        <f t="shared" si="34"/>
        <v>0</v>
      </c>
      <c r="T104" s="394">
        <f t="shared" si="35"/>
        <v>0</v>
      </c>
      <c r="U104" s="423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72" t="str">
        <f t="shared" si="19"/>
        <v/>
      </c>
      <c r="C105" s="836" t="str">
        <f t="shared" si="20"/>
        <v/>
      </c>
      <c r="D105" s="837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67" t="str">
        <f t="shared" si="25"/>
        <v/>
      </c>
      <c r="J105" s="638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394">
        <f t="shared" si="34"/>
        <v>0</v>
      </c>
      <c r="T105" s="394">
        <f t="shared" si="35"/>
        <v>0</v>
      </c>
      <c r="U105" s="423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72" t="str">
        <f t="shared" si="19"/>
        <v/>
      </c>
      <c r="C106" s="836" t="str">
        <f t="shared" si="20"/>
        <v/>
      </c>
      <c r="D106" s="837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67" t="str">
        <f t="shared" si="25"/>
        <v/>
      </c>
      <c r="J106" s="638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394">
        <f t="shared" si="34"/>
        <v>0</v>
      </c>
      <c r="T106" s="394">
        <f t="shared" si="35"/>
        <v>0</v>
      </c>
      <c r="U106" s="423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72" t="str">
        <f t="shared" si="19"/>
        <v/>
      </c>
      <c r="C107" s="836" t="str">
        <f t="shared" si="20"/>
        <v/>
      </c>
      <c r="D107" s="837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67" t="str">
        <f t="shared" si="25"/>
        <v/>
      </c>
      <c r="J107" s="638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394">
        <f t="shared" si="34"/>
        <v>0</v>
      </c>
      <c r="T107" s="394">
        <f t="shared" si="35"/>
        <v>0</v>
      </c>
      <c r="U107" s="423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72" t="str">
        <f t="shared" si="19"/>
        <v/>
      </c>
      <c r="C108" s="836" t="str">
        <f t="shared" si="20"/>
        <v/>
      </c>
      <c r="D108" s="837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67" t="str">
        <f t="shared" si="25"/>
        <v/>
      </c>
      <c r="J108" s="638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394">
        <f t="shared" si="34"/>
        <v>0</v>
      </c>
      <c r="T108" s="394">
        <f t="shared" si="35"/>
        <v>0</v>
      </c>
      <c r="U108" s="423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72" t="str">
        <f t="shared" si="19"/>
        <v/>
      </c>
      <c r="C109" s="836" t="str">
        <f t="shared" si="20"/>
        <v/>
      </c>
      <c r="D109" s="837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67" t="str">
        <f t="shared" si="25"/>
        <v/>
      </c>
      <c r="J109" s="638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394">
        <f t="shared" si="34"/>
        <v>0</v>
      </c>
      <c r="T109" s="394">
        <f t="shared" si="35"/>
        <v>0</v>
      </c>
      <c r="U109" s="423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72" t="str">
        <f t="shared" si="19"/>
        <v/>
      </c>
      <c r="C110" s="836" t="str">
        <f t="shared" si="20"/>
        <v/>
      </c>
      <c r="D110" s="837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67" t="str">
        <f t="shared" si="25"/>
        <v/>
      </c>
      <c r="J110" s="638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394">
        <f t="shared" si="34"/>
        <v>0</v>
      </c>
      <c r="T110" s="394">
        <f t="shared" si="35"/>
        <v>0</v>
      </c>
      <c r="U110" s="423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72" t="str">
        <f t="shared" si="19"/>
        <v/>
      </c>
      <c r="C111" s="836" t="str">
        <f t="shared" si="20"/>
        <v/>
      </c>
      <c r="D111" s="837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67" t="str">
        <f t="shared" si="25"/>
        <v/>
      </c>
      <c r="J111" s="638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394">
        <f t="shared" si="34"/>
        <v>0</v>
      </c>
      <c r="T111" s="394">
        <f t="shared" si="35"/>
        <v>0</v>
      </c>
      <c r="U111" s="423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72" t="str">
        <f t="shared" si="19"/>
        <v/>
      </c>
      <c r="C112" s="836" t="str">
        <f t="shared" si="20"/>
        <v/>
      </c>
      <c r="D112" s="837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67" t="str">
        <f t="shared" si="25"/>
        <v/>
      </c>
      <c r="J112" s="638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394">
        <f t="shared" si="34"/>
        <v>0</v>
      </c>
      <c r="T112" s="394">
        <f t="shared" si="35"/>
        <v>0</v>
      </c>
      <c r="U112" s="423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72" t="str">
        <f t="shared" si="19"/>
        <v/>
      </c>
      <c r="C113" s="836" t="str">
        <f t="shared" si="20"/>
        <v/>
      </c>
      <c r="D113" s="837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67" t="str">
        <f t="shared" si="25"/>
        <v/>
      </c>
      <c r="J113" s="638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394">
        <f t="shared" si="34"/>
        <v>0</v>
      </c>
      <c r="T113" s="394">
        <f t="shared" si="35"/>
        <v>0</v>
      </c>
      <c r="U113" s="423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72" t="str">
        <f t="shared" si="19"/>
        <v/>
      </c>
      <c r="C114" s="836" t="str">
        <f t="shared" si="20"/>
        <v/>
      </c>
      <c r="D114" s="837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67" t="str">
        <f t="shared" si="25"/>
        <v/>
      </c>
      <c r="J114" s="638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394">
        <f t="shared" si="34"/>
        <v>0</v>
      </c>
      <c r="T114" s="394">
        <f t="shared" si="35"/>
        <v>0</v>
      </c>
      <c r="U114" s="423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72" t="str">
        <f t="shared" si="19"/>
        <v/>
      </c>
      <c r="C115" s="836" t="str">
        <f t="shared" si="20"/>
        <v/>
      </c>
      <c r="D115" s="837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67" t="str">
        <f t="shared" si="25"/>
        <v/>
      </c>
      <c r="J115" s="638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394">
        <f t="shared" si="34"/>
        <v>0</v>
      </c>
      <c r="T115" s="394">
        <f t="shared" si="35"/>
        <v>0</v>
      </c>
      <c r="U115" s="423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72" t="str">
        <f t="shared" si="19"/>
        <v/>
      </c>
      <c r="C116" s="836" t="str">
        <f t="shared" si="20"/>
        <v/>
      </c>
      <c r="D116" s="837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67" t="str">
        <f t="shared" si="25"/>
        <v/>
      </c>
      <c r="J116" s="638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394">
        <f t="shared" si="34"/>
        <v>0</v>
      </c>
      <c r="T116" s="394">
        <f t="shared" si="35"/>
        <v>0</v>
      </c>
      <c r="U116" s="423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72" t="str">
        <f t="shared" si="19"/>
        <v/>
      </c>
      <c r="C117" s="836" t="str">
        <f t="shared" si="20"/>
        <v/>
      </c>
      <c r="D117" s="837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67" t="str">
        <f t="shared" si="25"/>
        <v/>
      </c>
      <c r="J117" s="638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394">
        <f t="shared" si="34"/>
        <v>0</v>
      </c>
      <c r="T117" s="394">
        <f t="shared" si="35"/>
        <v>0</v>
      </c>
      <c r="U117" s="423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72" t="str">
        <f t="shared" si="19"/>
        <v/>
      </c>
      <c r="C118" s="836" t="str">
        <f t="shared" si="20"/>
        <v/>
      </c>
      <c r="D118" s="837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76" t="str">
        <f t="shared" si="25"/>
        <v/>
      </c>
      <c r="J118" s="638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75" t="str">
        <f t="shared" si="33"/>
        <v/>
      </c>
      <c r="R118" s="31"/>
      <c r="S118" s="394">
        <f t="shared" si="34"/>
        <v>0</v>
      </c>
      <c r="T118" s="394">
        <f t="shared" si="35"/>
        <v>0</v>
      </c>
      <c r="U118" s="423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40">
        <f>SUM(C79:C118)</f>
        <v>0</v>
      </c>
      <c r="D119" s="841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73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5">
        <f>SUM(S79:S118)</f>
        <v>0</v>
      </c>
      <c r="T119" s="415">
        <f>SUM(T79:T118)</f>
        <v>0</v>
      </c>
      <c r="U119" s="425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27" t="s">
        <v>0</v>
      </c>
      <c r="B122" s="828"/>
      <c r="C122" s="828"/>
      <c r="D122" s="828"/>
      <c r="E122" s="828"/>
      <c r="F122" s="828"/>
      <c r="G122" s="828"/>
      <c r="H122" s="828"/>
      <c r="I122" s="828"/>
      <c r="J122" s="828"/>
      <c r="K122" s="828"/>
      <c r="L122" s="828"/>
      <c r="M122" s="828"/>
      <c r="N122" s="828"/>
      <c r="O122" s="828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27" t="s">
        <v>142</v>
      </c>
      <c r="B123" s="828"/>
      <c r="C123" s="828"/>
      <c r="D123" s="828"/>
      <c r="E123" s="828"/>
      <c r="F123" s="828"/>
      <c r="G123" s="828"/>
      <c r="H123" s="828"/>
      <c r="I123" s="828"/>
      <c r="J123" s="828"/>
      <c r="K123" s="828"/>
      <c r="L123" s="828"/>
      <c r="M123" s="828"/>
      <c r="N123" s="828"/>
      <c r="O123" s="828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798" t="str">
        <f>IF(totalyrs&gt;3,IF(E5=0,"",E5),"")</f>
        <v/>
      </c>
      <c r="H125" s="798"/>
      <c r="I125" s="798"/>
      <c r="J125" s="798"/>
      <c r="K125" s="798"/>
      <c r="L125" s="798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798" t="str">
        <f>IF(totalyrs&gt;3,IF(E6=0,"",E6),"")</f>
        <v/>
      </c>
      <c r="H126" s="798"/>
      <c r="I126" s="798"/>
      <c r="J126" s="798"/>
      <c r="K126" s="798"/>
      <c r="L126" s="798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798" t="str">
        <f>IF(totalyrs&gt;3,IF(E7=0,"",E7),"")</f>
        <v/>
      </c>
      <c r="H127" s="798"/>
      <c r="I127" s="798"/>
      <c r="J127" s="798"/>
      <c r="K127" s="798"/>
      <c r="L127" s="798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798" t="str">
        <f>IF(totalyrs&gt;3,IF(E8=0,"",E8),"")</f>
        <v/>
      </c>
      <c r="H128" s="798"/>
      <c r="I128" s="798"/>
      <c r="J128" s="798"/>
      <c r="K128" s="798"/>
      <c r="L128" s="79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1" t="s">
        <v>52</v>
      </c>
      <c r="T129" s="401" t="s">
        <v>53</v>
      </c>
      <c r="U129" s="424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208</v>
      </c>
      <c r="C130" s="829" t="s">
        <v>52</v>
      </c>
      <c r="D130" s="830"/>
      <c r="E130" s="831"/>
      <c r="F130" s="831"/>
      <c r="G130" s="831"/>
      <c r="H130" s="104" t="s">
        <v>109</v>
      </c>
      <c r="I130" s="311" t="s">
        <v>28</v>
      </c>
      <c r="J130" s="285"/>
      <c r="K130" s="310" t="s">
        <v>208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05" t="s">
        <v>271</v>
      </c>
      <c r="T130" s="405" t="s">
        <v>271</v>
      </c>
      <c r="U130" s="424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223</v>
      </c>
      <c r="B131" s="302" t="s">
        <v>131</v>
      </c>
      <c r="C131" s="823" t="s">
        <v>29</v>
      </c>
      <c r="D131" s="824"/>
      <c r="E131" s="300"/>
      <c r="F131" s="300" t="s">
        <v>225</v>
      </c>
      <c r="G131" s="296"/>
      <c r="H131" s="107" t="s">
        <v>110</v>
      </c>
      <c r="I131" s="302" t="s">
        <v>132</v>
      </c>
      <c r="J131" s="314" t="s">
        <v>223</v>
      </c>
      <c r="K131" s="296" t="s">
        <v>131</v>
      </c>
      <c r="L131" s="302" t="str">
        <f>C131</f>
        <v>Salary</v>
      </c>
      <c r="M131" s="300"/>
      <c r="N131" s="296" t="s">
        <v>225</v>
      </c>
      <c r="O131" s="296"/>
      <c r="P131" s="107" t="s">
        <v>110</v>
      </c>
      <c r="Q131" s="300" t="s">
        <v>132</v>
      </c>
      <c r="S131" s="405" t="s">
        <v>311</v>
      </c>
      <c r="T131" s="405" t="s">
        <v>311</v>
      </c>
      <c r="U131" s="424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222</v>
      </c>
      <c r="B132" s="305" t="s">
        <v>221</v>
      </c>
      <c r="C132" s="859" t="s">
        <v>34</v>
      </c>
      <c r="D132" s="860"/>
      <c r="E132" s="297" t="s">
        <v>30</v>
      </c>
      <c r="F132" s="297" t="s">
        <v>226</v>
      </c>
      <c r="G132" s="297" t="s">
        <v>24</v>
      </c>
      <c r="H132" s="287" t="s">
        <v>33</v>
      </c>
      <c r="I132" s="302" t="s">
        <v>52</v>
      </c>
      <c r="J132" s="315" t="s">
        <v>222</v>
      </c>
      <c r="K132" s="296" t="s">
        <v>221</v>
      </c>
      <c r="L132" s="304" t="str">
        <f>C132</f>
        <v>Requested</v>
      </c>
      <c r="M132" s="297" t="str">
        <f>E132</f>
        <v>Benefits</v>
      </c>
      <c r="N132" s="297" t="s">
        <v>227</v>
      </c>
      <c r="O132" s="297" t="s">
        <v>24</v>
      </c>
      <c r="P132" s="287" t="s">
        <v>33</v>
      </c>
      <c r="Q132" s="313" t="s">
        <v>53</v>
      </c>
      <c r="S132" s="406" t="s">
        <v>296</v>
      </c>
      <c r="T132" s="406" t="s">
        <v>296</v>
      </c>
      <c r="U132" s="424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22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16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07">
        <f>IFERROR(IF((E24*$L$17*((1+$L$16)^3))&gt;$L$18,(((E24*$L$17*((1+$L$16)^3))-$L$18)*H133*(1+L24)),0),"")</f>
        <v>0</v>
      </c>
      <c r="T133" s="407">
        <f>IFERROR(IF((E24*$L$17*((1+$L$16)^4))&gt;$L$18,(((E24*$L$17*((1+$L$16)^4))-$L$18)*P133*(1+L24)),0),"")</f>
        <v>0</v>
      </c>
      <c r="U133" s="426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22" t="str">
        <f t="shared" si="42"/>
        <v/>
      </c>
      <c r="D134" s="816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38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07">
        <f t="shared" ref="S134:S172" si="56">IFERROR(IF((E25*$L$17*((1+$L$16)^3))&gt;$L$18,(((E25*$L$17*((1+$L$16)^3))-$L$18)*H134*(1+L25)),0),"")</f>
        <v>0</v>
      </c>
      <c r="T134" s="407">
        <f t="shared" ref="T134:T172" si="57">IFERROR(IF((E25*$L$17*((1+$L$16)^4))&gt;$L$18,(((E25*$L$17*((1+$L$16)^4))-$L$18)*P134*(1+L25)),0),"")</f>
        <v>0</v>
      </c>
      <c r="U134" s="426"/>
      <c r="V134" s="132"/>
      <c r="W134" s="525"/>
      <c r="X134" s="525"/>
      <c r="Y134" s="525"/>
      <c r="Z134" s="525"/>
      <c r="AA134" s="525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22" t="str">
        <f t="shared" si="42"/>
        <v/>
      </c>
      <c r="D135" s="816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38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07">
        <f t="shared" si="56"/>
        <v>0</v>
      </c>
      <c r="T135" s="407">
        <f t="shared" si="57"/>
        <v>0</v>
      </c>
      <c r="U135" s="426"/>
      <c r="V135" s="120"/>
      <c r="W135" s="524"/>
      <c r="X135" s="524"/>
      <c r="Y135" s="524"/>
      <c r="Z135" s="524"/>
      <c r="AA135" s="524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22" t="str">
        <f t="shared" si="42"/>
        <v/>
      </c>
      <c r="D136" s="816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38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07">
        <f t="shared" si="56"/>
        <v>0</v>
      </c>
      <c r="T136" s="407">
        <f t="shared" si="57"/>
        <v>0</v>
      </c>
      <c r="U136" s="426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22" t="str">
        <f t="shared" si="42"/>
        <v/>
      </c>
      <c r="D137" s="816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38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07">
        <f t="shared" si="56"/>
        <v>0</v>
      </c>
      <c r="T137" s="407">
        <f t="shared" si="57"/>
        <v>0</v>
      </c>
      <c r="U137" s="426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22" t="str">
        <f t="shared" si="42"/>
        <v/>
      </c>
      <c r="D138" s="816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38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07">
        <f t="shared" si="56"/>
        <v>0</v>
      </c>
      <c r="T138" s="407">
        <f t="shared" si="57"/>
        <v>0</v>
      </c>
      <c r="U138" s="426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22" t="str">
        <f t="shared" si="42"/>
        <v/>
      </c>
      <c r="D139" s="816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38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07">
        <f t="shared" si="56"/>
        <v>0</v>
      </c>
      <c r="T139" s="407">
        <f t="shared" si="57"/>
        <v>0</v>
      </c>
      <c r="U139" s="426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22" t="str">
        <f t="shared" si="42"/>
        <v/>
      </c>
      <c r="D140" s="816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38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07">
        <f t="shared" si="56"/>
        <v>0</v>
      </c>
      <c r="T140" s="407">
        <f t="shared" si="57"/>
        <v>0</v>
      </c>
      <c r="U140" s="426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22" t="str">
        <f t="shared" si="42"/>
        <v/>
      </c>
      <c r="D141" s="816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38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07">
        <f t="shared" si="56"/>
        <v>0</v>
      </c>
      <c r="T141" s="407">
        <f t="shared" si="57"/>
        <v>0</v>
      </c>
      <c r="U141" s="426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22" t="str">
        <f t="shared" si="42"/>
        <v/>
      </c>
      <c r="D142" s="816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38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07">
        <f t="shared" si="56"/>
        <v>0</v>
      </c>
      <c r="T142" s="407">
        <f t="shared" si="57"/>
        <v>0</v>
      </c>
      <c r="U142" s="426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22" t="str">
        <f t="shared" si="42"/>
        <v/>
      </c>
      <c r="D143" s="816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38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07">
        <f t="shared" si="56"/>
        <v>0</v>
      </c>
      <c r="T143" s="407">
        <f t="shared" si="57"/>
        <v>0</v>
      </c>
      <c r="U143" s="426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22" t="str">
        <f t="shared" si="42"/>
        <v/>
      </c>
      <c r="D144" s="816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38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07">
        <f t="shared" si="56"/>
        <v>0</v>
      </c>
      <c r="T144" s="407">
        <f t="shared" si="57"/>
        <v>0</v>
      </c>
      <c r="U144" s="426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22" t="str">
        <f t="shared" si="42"/>
        <v/>
      </c>
      <c r="D145" s="816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38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07">
        <f t="shared" si="56"/>
        <v>0</v>
      </c>
      <c r="T145" s="407">
        <f t="shared" si="57"/>
        <v>0</v>
      </c>
      <c r="U145" s="426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22" t="str">
        <f t="shared" si="42"/>
        <v/>
      </c>
      <c r="D146" s="816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38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07">
        <f t="shared" si="56"/>
        <v>0</v>
      </c>
      <c r="T146" s="407">
        <f t="shared" si="57"/>
        <v>0</v>
      </c>
      <c r="U146" s="426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22" t="str">
        <f t="shared" si="42"/>
        <v/>
      </c>
      <c r="D147" s="816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38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07">
        <f t="shared" si="56"/>
        <v>0</v>
      </c>
      <c r="T147" s="407">
        <f t="shared" si="57"/>
        <v>0</v>
      </c>
      <c r="U147" s="426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22" t="str">
        <f t="shared" si="42"/>
        <v/>
      </c>
      <c r="D148" s="816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38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07">
        <f t="shared" si="56"/>
        <v>0</v>
      </c>
      <c r="T148" s="407">
        <f t="shared" si="57"/>
        <v>0</v>
      </c>
      <c r="U148" s="426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22" t="str">
        <f t="shared" si="42"/>
        <v/>
      </c>
      <c r="D149" s="816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38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07">
        <f t="shared" si="56"/>
        <v>0</v>
      </c>
      <c r="T149" s="407">
        <f t="shared" si="57"/>
        <v>0</v>
      </c>
      <c r="U149" s="426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22" t="str">
        <f t="shared" si="42"/>
        <v/>
      </c>
      <c r="D150" s="816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38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07">
        <f t="shared" si="56"/>
        <v>0</v>
      </c>
      <c r="T150" s="407">
        <f t="shared" si="57"/>
        <v>0</v>
      </c>
      <c r="U150" s="426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22" t="str">
        <f t="shared" si="42"/>
        <v/>
      </c>
      <c r="D151" s="816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38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07">
        <f t="shared" si="56"/>
        <v>0</v>
      </c>
      <c r="T151" s="407">
        <f t="shared" si="57"/>
        <v>0</v>
      </c>
      <c r="U151" s="426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22" t="str">
        <f t="shared" si="42"/>
        <v/>
      </c>
      <c r="D152" s="816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38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07">
        <f t="shared" si="56"/>
        <v>0</v>
      </c>
      <c r="T152" s="407">
        <f t="shared" si="57"/>
        <v>0</v>
      </c>
      <c r="U152" s="426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22" t="str">
        <f t="shared" si="42"/>
        <v/>
      </c>
      <c r="D153" s="816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38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07">
        <f t="shared" si="56"/>
        <v>0</v>
      </c>
      <c r="T153" s="407">
        <f t="shared" si="57"/>
        <v>0</v>
      </c>
      <c r="U153" s="426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22" t="str">
        <f t="shared" si="42"/>
        <v/>
      </c>
      <c r="D154" s="816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38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07">
        <f t="shared" si="56"/>
        <v>0</v>
      </c>
      <c r="T154" s="407">
        <f t="shared" si="57"/>
        <v>0</v>
      </c>
      <c r="U154" s="426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22" t="str">
        <f t="shared" si="42"/>
        <v/>
      </c>
      <c r="D155" s="816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38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07">
        <f t="shared" si="56"/>
        <v>0</v>
      </c>
      <c r="T155" s="407">
        <f t="shared" si="57"/>
        <v>0</v>
      </c>
      <c r="U155" s="426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22" t="str">
        <f t="shared" si="42"/>
        <v/>
      </c>
      <c r="D156" s="816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38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07">
        <f t="shared" si="56"/>
        <v>0</v>
      </c>
      <c r="T156" s="407">
        <f t="shared" si="57"/>
        <v>0</v>
      </c>
      <c r="U156" s="426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22" t="str">
        <f t="shared" si="42"/>
        <v/>
      </c>
      <c r="D157" s="816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38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07">
        <f t="shared" si="56"/>
        <v>0</v>
      </c>
      <c r="T157" s="407">
        <f t="shared" si="57"/>
        <v>0</v>
      </c>
      <c r="U157" s="426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22" t="str">
        <f t="shared" si="42"/>
        <v/>
      </c>
      <c r="D158" s="816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38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07">
        <f t="shared" si="56"/>
        <v>0</v>
      </c>
      <c r="T158" s="407">
        <f t="shared" si="57"/>
        <v>0</v>
      </c>
      <c r="U158" s="426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22" t="str">
        <f t="shared" si="42"/>
        <v/>
      </c>
      <c r="D159" s="816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38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07">
        <f t="shared" si="56"/>
        <v>0</v>
      </c>
      <c r="T159" s="407">
        <f t="shared" si="57"/>
        <v>0</v>
      </c>
      <c r="U159" s="426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22" t="str">
        <f t="shared" si="42"/>
        <v/>
      </c>
      <c r="D160" s="816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38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07">
        <f t="shared" si="56"/>
        <v>0</v>
      </c>
      <c r="T160" s="407">
        <f t="shared" si="57"/>
        <v>0</v>
      </c>
      <c r="U160" s="426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22" t="str">
        <f t="shared" si="42"/>
        <v/>
      </c>
      <c r="D161" s="816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38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07">
        <f t="shared" si="56"/>
        <v>0</v>
      </c>
      <c r="T161" s="407">
        <f t="shared" si="57"/>
        <v>0</v>
      </c>
      <c r="U161" s="426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22" t="str">
        <f t="shared" si="42"/>
        <v/>
      </c>
      <c r="D162" s="816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38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07">
        <f t="shared" si="56"/>
        <v>0</v>
      </c>
      <c r="T162" s="407">
        <f t="shared" si="57"/>
        <v>0</v>
      </c>
      <c r="U162" s="426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22" t="str">
        <f t="shared" si="42"/>
        <v/>
      </c>
      <c r="D163" s="816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38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07">
        <f t="shared" si="56"/>
        <v>0</v>
      </c>
      <c r="T163" s="407">
        <f t="shared" si="57"/>
        <v>0</v>
      </c>
      <c r="U163" s="426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22" t="str">
        <f t="shared" si="42"/>
        <v/>
      </c>
      <c r="D164" s="816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38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07">
        <f t="shared" si="56"/>
        <v>0</v>
      </c>
      <c r="T164" s="407">
        <f t="shared" si="57"/>
        <v>0</v>
      </c>
      <c r="U164" s="426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22" t="str">
        <f t="shared" si="42"/>
        <v/>
      </c>
      <c r="D165" s="816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38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07">
        <f t="shared" si="56"/>
        <v>0</v>
      </c>
      <c r="T165" s="407">
        <f t="shared" si="57"/>
        <v>0</v>
      </c>
      <c r="U165" s="426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22" t="str">
        <f t="shared" si="42"/>
        <v/>
      </c>
      <c r="D166" s="816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38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07">
        <f t="shared" si="56"/>
        <v>0</v>
      </c>
      <c r="T166" s="407">
        <f t="shared" si="57"/>
        <v>0</v>
      </c>
      <c r="U166" s="426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22" t="str">
        <f t="shared" si="42"/>
        <v/>
      </c>
      <c r="D167" s="816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38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07">
        <f t="shared" si="56"/>
        <v>0</v>
      </c>
      <c r="T167" s="407">
        <f t="shared" si="57"/>
        <v>0</v>
      </c>
      <c r="U167" s="426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22" t="str">
        <f t="shared" si="42"/>
        <v/>
      </c>
      <c r="D168" s="816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38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07">
        <f t="shared" si="56"/>
        <v>0</v>
      </c>
      <c r="T168" s="407">
        <f t="shared" si="57"/>
        <v>0</v>
      </c>
      <c r="U168" s="426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22" t="str">
        <f t="shared" si="42"/>
        <v/>
      </c>
      <c r="D169" s="816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38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07">
        <f t="shared" si="56"/>
        <v>0</v>
      </c>
      <c r="T169" s="407">
        <f t="shared" si="57"/>
        <v>0</v>
      </c>
      <c r="U169" s="426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22" t="str">
        <f t="shared" si="42"/>
        <v/>
      </c>
      <c r="D170" s="816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38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07">
        <f t="shared" si="56"/>
        <v>0</v>
      </c>
      <c r="T170" s="407">
        <f t="shared" si="57"/>
        <v>0</v>
      </c>
      <c r="U170" s="426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22" t="str">
        <f t="shared" si="42"/>
        <v/>
      </c>
      <c r="D171" s="816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38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07">
        <f t="shared" si="56"/>
        <v>0</v>
      </c>
      <c r="T171" s="407">
        <f t="shared" si="57"/>
        <v>0</v>
      </c>
      <c r="U171" s="426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22" t="str">
        <f t="shared" si="42"/>
        <v/>
      </c>
      <c r="D172" s="816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74" t="str">
        <f t="shared" si="47"/>
        <v/>
      </c>
      <c r="J172" s="638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75" t="str">
        <f t="shared" si="55"/>
        <v/>
      </c>
      <c r="R172" s="31"/>
      <c r="S172" s="407">
        <f t="shared" si="56"/>
        <v>0</v>
      </c>
      <c r="T172" s="407">
        <f t="shared" si="57"/>
        <v>0</v>
      </c>
      <c r="U172" s="426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18">
        <f>SUM(C133:C172)</f>
        <v>0</v>
      </c>
      <c r="D173" s="819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4">
        <f>SUM(S133:S172)</f>
        <v>0</v>
      </c>
      <c r="T173" s="414">
        <f>SUM(T133:T172)</f>
        <v>0</v>
      </c>
      <c r="U173" s="427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27" t="s">
        <v>0</v>
      </c>
      <c r="B178" s="828"/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828"/>
      <c r="N178" s="828"/>
      <c r="O178" s="828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27" t="s">
        <v>141</v>
      </c>
      <c r="B179" s="828"/>
      <c r="C179" s="828"/>
      <c r="D179" s="828"/>
      <c r="E179" s="828"/>
      <c r="F179" s="828"/>
      <c r="G179" s="828"/>
      <c r="H179" s="828"/>
      <c r="I179" s="828"/>
      <c r="J179" s="828"/>
      <c r="K179" s="828"/>
      <c r="L179" s="828"/>
      <c r="M179" s="828"/>
      <c r="N179" s="828"/>
      <c r="O179" s="828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798" t="str">
        <f>IF(totalyrs&gt;5,IF(E5=0,"",E5),"")</f>
        <v/>
      </c>
      <c r="H181" s="798"/>
      <c r="I181" s="798"/>
      <c r="J181" s="798"/>
      <c r="K181" s="798"/>
      <c r="L181" s="798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798" t="str">
        <f>IF(totalyrs&gt;5,IF(E6=0,"",E6),"")</f>
        <v/>
      </c>
      <c r="H182" s="798"/>
      <c r="I182" s="798"/>
      <c r="J182" s="798"/>
      <c r="K182" s="798"/>
      <c r="L182" s="798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798" t="str">
        <f>IF(totalyrs&gt;5,IF(E7=0,"",E7),"")</f>
        <v/>
      </c>
      <c r="H183" s="798"/>
      <c r="I183" s="798"/>
      <c r="J183" s="798"/>
      <c r="K183" s="798"/>
      <c r="L183" s="798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798" t="str">
        <f>IF(totalyrs&gt;5,IF(E8=0,"",E8),"")</f>
        <v/>
      </c>
      <c r="H184" s="798"/>
      <c r="I184" s="798"/>
      <c r="J184" s="798"/>
      <c r="K184" s="798"/>
      <c r="L184" s="798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08" t="s">
        <v>144</v>
      </c>
      <c r="T185" s="408" t="s">
        <v>145</v>
      </c>
      <c r="U185" s="428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208</v>
      </c>
      <c r="C186" s="829" t="s">
        <v>144</v>
      </c>
      <c r="D186" s="830"/>
      <c r="E186" s="831"/>
      <c r="F186" s="831"/>
      <c r="G186" s="831"/>
      <c r="H186" s="104" t="s">
        <v>109</v>
      </c>
      <c r="I186" s="311" t="s">
        <v>28</v>
      </c>
      <c r="J186" s="285"/>
      <c r="K186" s="310" t="s">
        <v>208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09" t="s">
        <v>271</v>
      </c>
      <c r="T186" s="409" t="s">
        <v>271</v>
      </c>
      <c r="U186" s="428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223</v>
      </c>
      <c r="B187" s="302" t="s">
        <v>131</v>
      </c>
      <c r="C187" s="823" t="s">
        <v>29</v>
      </c>
      <c r="D187" s="824"/>
      <c r="E187" s="300"/>
      <c r="F187" s="300" t="s">
        <v>225</v>
      </c>
      <c r="G187" s="296"/>
      <c r="H187" s="107" t="s">
        <v>110</v>
      </c>
      <c r="I187" s="302" t="s">
        <v>132</v>
      </c>
      <c r="J187" s="314" t="s">
        <v>223</v>
      </c>
      <c r="K187" s="296" t="s">
        <v>131</v>
      </c>
      <c r="L187" s="302" t="str">
        <f>C187</f>
        <v>Salary</v>
      </c>
      <c r="M187" s="300"/>
      <c r="N187" s="296" t="s">
        <v>225</v>
      </c>
      <c r="O187" s="296"/>
      <c r="P187" s="107" t="s">
        <v>110</v>
      </c>
      <c r="Q187" s="300" t="s">
        <v>132</v>
      </c>
      <c r="S187" s="409" t="s">
        <v>311</v>
      </c>
      <c r="T187" s="409" t="s">
        <v>311</v>
      </c>
      <c r="U187" s="428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222</v>
      </c>
      <c r="B188" s="305" t="s">
        <v>221</v>
      </c>
      <c r="C188" s="825" t="s">
        <v>34</v>
      </c>
      <c r="D188" s="826"/>
      <c r="E188" s="297" t="s">
        <v>30</v>
      </c>
      <c r="F188" s="297" t="s">
        <v>226</v>
      </c>
      <c r="G188" s="297" t="s">
        <v>24</v>
      </c>
      <c r="H188" s="287" t="s">
        <v>33</v>
      </c>
      <c r="I188" s="309" t="s">
        <v>144</v>
      </c>
      <c r="J188" s="315" t="s">
        <v>222</v>
      </c>
      <c r="K188" s="296" t="s">
        <v>221</v>
      </c>
      <c r="L188" s="304" t="str">
        <f>C188</f>
        <v>Requested</v>
      </c>
      <c r="M188" s="297" t="str">
        <f>E188</f>
        <v>Benefits</v>
      </c>
      <c r="N188" s="297" t="s">
        <v>226</v>
      </c>
      <c r="O188" s="297" t="s">
        <v>24</v>
      </c>
      <c r="P188" s="287" t="s">
        <v>33</v>
      </c>
      <c r="Q188" s="313" t="s">
        <v>145</v>
      </c>
      <c r="S188" s="410" t="s">
        <v>296</v>
      </c>
      <c r="T188" s="410" t="s">
        <v>296</v>
      </c>
      <c r="U188" s="428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22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16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07">
        <f>IFERROR(IF((E24*$L$17*((1+$L$16)^5))&gt;$L$18,(((E24*$L$17*((1+$L$16)^5))-$L$18)*H189*(1+L24)),0),"")</f>
        <v>0</v>
      </c>
      <c r="T189" s="407">
        <f>IFERROR(IF((E24*$L$17*((1+$L$16)^6))&gt;$L$18,(((E24*$L$17*((1+$L$16)^6))-$L$18)*P189*(1+L24)),0),"")</f>
        <v>0</v>
      </c>
      <c r="U189" s="426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22" t="str">
        <f t="shared" si="64"/>
        <v/>
      </c>
      <c r="D190" s="816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07">
        <f t="shared" ref="S190:S228" si="78">IFERROR(IF((E25*$L$17*((1+$L$16)^5))&gt;$L$18,(((E25*$L$17*((1+$L$16)^5))-$L$18)*H190*(1+L25)),0),"")</f>
        <v>0</v>
      </c>
      <c r="T190" s="407">
        <f t="shared" ref="T190:T228" si="79">IFERROR(IF((E25*$L$17*((1+$L$16)^6))&gt;$L$18,(((E25*$L$17*((1+$L$16)^6))-$L$18)*P190*(1+L25)),0),"")</f>
        <v>0</v>
      </c>
      <c r="U190" s="426"/>
      <c r="V190" s="132"/>
      <c r="W190" s="525"/>
      <c r="X190" s="525"/>
      <c r="Y190" s="525"/>
      <c r="Z190" s="525"/>
      <c r="AA190" s="525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22" t="str">
        <f t="shared" si="64"/>
        <v/>
      </c>
      <c r="D191" s="816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07">
        <f t="shared" si="78"/>
        <v>0</v>
      </c>
      <c r="T191" s="407">
        <f t="shared" si="79"/>
        <v>0</v>
      </c>
      <c r="U191" s="426"/>
      <c r="V191" s="120"/>
      <c r="W191" s="524"/>
      <c r="X191" s="524"/>
      <c r="Y191" s="524"/>
      <c r="Z191" s="524"/>
      <c r="AA191" s="524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22" t="str">
        <f t="shared" si="64"/>
        <v/>
      </c>
      <c r="D192" s="816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07">
        <f t="shared" si="78"/>
        <v>0</v>
      </c>
      <c r="T192" s="407">
        <f t="shared" si="79"/>
        <v>0</v>
      </c>
      <c r="U192" s="426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22" t="str">
        <f t="shared" si="64"/>
        <v/>
      </c>
      <c r="D193" s="816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07">
        <f t="shared" si="78"/>
        <v>0</v>
      </c>
      <c r="T193" s="407">
        <f t="shared" si="79"/>
        <v>0</v>
      </c>
      <c r="U193" s="426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22" t="str">
        <f t="shared" si="64"/>
        <v/>
      </c>
      <c r="D194" s="816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07">
        <f t="shared" si="78"/>
        <v>0</v>
      </c>
      <c r="T194" s="407">
        <f t="shared" si="79"/>
        <v>0</v>
      </c>
      <c r="U194" s="426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22" t="str">
        <f t="shared" si="64"/>
        <v/>
      </c>
      <c r="D195" s="816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07">
        <f t="shared" si="78"/>
        <v>0</v>
      </c>
      <c r="T195" s="407">
        <f t="shared" si="79"/>
        <v>0</v>
      </c>
      <c r="U195" s="426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22" t="str">
        <f t="shared" si="64"/>
        <v/>
      </c>
      <c r="D196" s="816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07">
        <f t="shared" si="78"/>
        <v>0</v>
      </c>
      <c r="T196" s="407">
        <f t="shared" si="79"/>
        <v>0</v>
      </c>
      <c r="U196" s="426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22" t="str">
        <f t="shared" si="64"/>
        <v/>
      </c>
      <c r="D197" s="816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07">
        <f t="shared" si="78"/>
        <v>0</v>
      </c>
      <c r="T197" s="407">
        <f t="shared" si="79"/>
        <v>0</v>
      </c>
      <c r="U197" s="426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22" t="str">
        <f t="shared" si="64"/>
        <v/>
      </c>
      <c r="D198" s="816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07">
        <f t="shared" si="78"/>
        <v>0</v>
      </c>
      <c r="T198" s="407">
        <f t="shared" si="79"/>
        <v>0</v>
      </c>
      <c r="U198" s="426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22" t="str">
        <f t="shared" si="64"/>
        <v/>
      </c>
      <c r="D199" s="816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07">
        <f t="shared" si="78"/>
        <v>0</v>
      </c>
      <c r="T199" s="407">
        <f t="shared" si="79"/>
        <v>0</v>
      </c>
      <c r="U199" s="426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22" t="str">
        <f t="shared" si="64"/>
        <v/>
      </c>
      <c r="D200" s="816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07">
        <f t="shared" si="78"/>
        <v>0</v>
      </c>
      <c r="T200" s="407">
        <f t="shared" si="79"/>
        <v>0</v>
      </c>
      <c r="U200" s="426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22" t="str">
        <f t="shared" si="64"/>
        <v/>
      </c>
      <c r="D201" s="816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07">
        <f t="shared" si="78"/>
        <v>0</v>
      </c>
      <c r="T201" s="407">
        <f t="shared" si="79"/>
        <v>0</v>
      </c>
      <c r="U201" s="426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22" t="str">
        <f t="shared" si="64"/>
        <v/>
      </c>
      <c r="D202" s="816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07">
        <f t="shared" si="78"/>
        <v>0</v>
      </c>
      <c r="T202" s="407">
        <f t="shared" si="79"/>
        <v>0</v>
      </c>
      <c r="U202" s="426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22" t="str">
        <f t="shared" si="64"/>
        <v/>
      </c>
      <c r="D203" s="816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07">
        <f t="shared" si="78"/>
        <v>0</v>
      </c>
      <c r="T203" s="407">
        <f t="shared" si="79"/>
        <v>0</v>
      </c>
      <c r="U203" s="426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22" t="str">
        <f t="shared" si="64"/>
        <v/>
      </c>
      <c r="D204" s="816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07">
        <f t="shared" si="78"/>
        <v>0</v>
      </c>
      <c r="T204" s="407">
        <f t="shared" si="79"/>
        <v>0</v>
      </c>
      <c r="U204" s="426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22" t="str">
        <f t="shared" si="64"/>
        <v/>
      </c>
      <c r="D205" s="816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07">
        <f t="shared" si="78"/>
        <v>0</v>
      </c>
      <c r="T205" s="407">
        <f t="shared" si="79"/>
        <v>0</v>
      </c>
      <c r="U205" s="426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22" t="str">
        <f t="shared" si="64"/>
        <v/>
      </c>
      <c r="D206" s="816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07">
        <f t="shared" si="78"/>
        <v>0</v>
      </c>
      <c r="T206" s="407">
        <f t="shared" si="79"/>
        <v>0</v>
      </c>
      <c r="U206" s="426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22" t="str">
        <f t="shared" si="64"/>
        <v/>
      </c>
      <c r="D207" s="816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07">
        <f t="shared" si="78"/>
        <v>0</v>
      </c>
      <c r="T207" s="407">
        <f t="shared" si="79"/>
        <v>0</v>
      </c>
      <c r="U207" s="426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22" t="str">
        <f t="shared" si="64"/>
        <v/>
      </c>
      <c r="D208" s="816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07">
        <f t="shared" si="78"/>
        <v>0</v>
      </c>
      <c r="T208" s="407">
        <f t="shared" si="79"/>
        <v>0</v>
      </c>
      <c r="U208" s="426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22" t="str">
        <f t="shared" si="64"/>
        <v/>
      </c>
      <c r="D209" s="816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07">
        <f t="shared" si="78"/>
        <v>0</v>
      </c>
      <c r="T209" s="407">
        <f t="shared" si="79"/>
        <v>0</v>
      </c>
      <c r="U209" s="426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22" t="str">
        <f t="shared" si="64"/>
        <v/>
      </c>
      <c r="D210" s="816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07">
        <f t="shared" si="78"/>
        <v>0</v>
      </c>
      <c r="T210" s="407">
        <f t="shared" si="79"/>
        <v>0</v>
      </c>
      <c r="U210" s="426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22" t="str">
        <f t="shared" si="64"/>
        <v/>
      </c>
      <c r="D211" s="816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07">
        <f t="shared" si="78"/>
        <v>0</v>
      </c>
      <c r="T211" s="407">
        <f t="shared" si="79"/>
        <v>0</v>
      </c>
      <c r="U211" s="426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22" t="str">
        <f t="shared" si="64"/>
        <v/>
      </c>
      <c r="D212" s="816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07">
        <f t="shared" si="78"/>
        <v>0</v>
      </c>
      <c r="T212" s="407">
        <f t="shared" si="79"/>
        <v>0</v>
      </c>
      <c r="U212" s="426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22" t="str">
        <f t="shared" si="64"/>
        <v/>
      </c>
      <c r="D213" s="816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07">
        <f t="shared" si="78"/>
        <v>0</v>
      </c>
      <c r="T213" s="407">
        <f t="shared" si="79"/>
        <v>0</v>
      </c>
      <c r="U213" s="426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22" t="str">
        <f t="shared" si="64"/>
        <v/>
      </c>
      <c r="D214" s="816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07">
        <f t="shared" si="78"/>
        <v>0</v>
      </c>
      <c r="T214" s="407">
        <f t="shared" si="79"/>
        <v>0</v>
      </c>
      <c r="U214" s="426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22" t="str">
        <f t="shared" si="64"/>
        <v/>
      </c>
      <c r="D215" s="816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07">
        <f t="shared" si="78"/>
        <v>0</v>
      </c>
      <c r="T215" s="407">
        <f t="shared" si="79"/>
        <v>0</v>
      </c>
      <c r="U215" s="426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22" t="str">
        <f t="shared" si="64"/>
        <v/>
      </c>
      <c r="D216" s="816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07">
        <f t="shared" si="78"/>
        <v>0</v>
      </c>
      <c r="T216" s="407">
        <f t="shared" si="79"/>
        <v>0</v>
      </c>
      <c r="U216" s="426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22" t="str">
        <f t="shared" si="64"/>
        <v/>
      </c>
      <c r="D217" s="816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07">
        <f t="shared" si="78"/>
        <v>0</v>
      </c>
      <c r="T217" s="407">
        <f t="shared" si="79"/>
        <v>0</v>
      </c>
      <c r="U217" s="426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22" t="str">
        <f t="shared" si="64"/>
        <v/>
      </c>
      <c r="D218" s="816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07">
        <f t="shared" si="78"/>
        <v>0</v>
      </c>
      <c r="T218" s="407">
        <f t="shared" si="79"/>
        <v>0</v>
      </c>
      <c r="U218" s="426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22" t="str">
        <f t="shared" si="64"/>
        <v/>
      </c>
      <c r="D219" s="816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07">
        <f t="shared" si="78"/>
        <v>0</v>
      </c>
      <c r="T219" s="407">
        <f t="shared" si="79"/>
        <v>0</v>
      </c>
      <c r="U219" s="426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22" t="str">
        <f t="shared" si="64"/>
        <v/>
      </c>
      <c r="D220" s="816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07">
        <f t="shared" si="78"/>
        <v>0</v>
      </c>
      <c r="T220" s="407">
        <f t="shared" si="79"/>
        <v>0</v>
      </c>
      <c r="U220" s="426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22" t="str">
        <f t="shared" si="64"/>
        <v/>
      </c>
      <c r="D221" s="816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07">
        <f t="shared" si="78"/>
        <v>0</v>
      </c>
      <c r="T221" s="407">
        <f t="shared" si="79"/>
        <v>0</v>
      </c>
      <c r="U221" s="426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22" t="str">
        <f t="shared" si="64"/>
        <v/>
      </c>
      <c r="D222" s="816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07">
        <f t="shared" si="78"/>
        <v>0</v>
      </c>
      <c r="T222" s="407">
        <f t="shared" si="79"/>
        <v>0</v>
      </c>
      <c r="U222" s="426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22" t="str">
        <f t="shared" si="64"/>
        <v/>
      </c>
      <c r="D223" s="816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07">
        <f t="shared" si="78"/>
        <v>0</v>
      </c>
      <c r="T223" s="407">
        <f t="shared" si="79"/>
        <v>0</v>
      </c>
      <c r="U223" s="426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22" t="str">
        <f t="shared" si="64"/>
        <v/>
      </c>
      <c r="D224" s="816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07">
        <f t="shared" si="78"/>
        <v>0</v>
      </c>
      <c r="T224" s="407">
        <f t="shared" si="79"/>
        <v>0</v>
      </c>
      <c r="U224" s="426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22" t="str">
        <f t="shared" si="64"/>
        <v/>
      </c>
      <c r="D225" s="816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07">
        <f t="shared" si="78"/>
        <v>0</v>
      </c>
      <c r="T225" s="407">
        <f t="shared" si="79"/>
        <v>0</v>
      </c>
      <c r="U225" s="426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22" t="str">
        <f t="shared" si="64"/>
        <v/>
      </c>
      <c r="D226" s="816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07">
        <f t="shared" si="78"/>
        <v>0</v>
      </c>
      <c r="T226" s="407">
        <f t="shared" si="79"/>
        <v>0</v>
      </c>
      <c r="U226" s="426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22" t="str">
        <f t="shared" si="64"/>
        <v/>
      </c>
      <c r="D227" s="816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07">
        <f t="shared" si="78"/>
        <v>0</v>
      </c>
      <c r="T227" s="407">
        <f t="shared" si="79"/>
        <v>0</v>
      </c>
      <c r="U227" s="426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22" t="str">
        <f t="shared" si="64"/>
        <v/>
      </c>
      <c r="D228" s="816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74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07">
        <f t="shared" si="78"/>
        <v>0</v>
      </c>
      <c r="T228" s="407">
        <f t="shared" si="79"/>
        <v>0</v>
      </c>
      <c r="U228" s="426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32">
        <f>SUM(C189:C228)</f>
        <v>0</v>
      </c>
      <c r="D229" s="833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4">
        <f>SUM(S189:S228)</f>
        <v>0</v>
      </c>
      <c r="T229" s="414">
        <f>SUM(T189:T228)</f>
        <v>0</v>
      </c>
      <c r="U229" s="427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27" t="s">
        <v>0</v>
      </c>
      <c r="B232" s="828"/>
      <c r="C232" s="828"/>
      <c r="D232" s="828"/>
      <c r="E232" s="828"/>
      <c r="F232" s="828"/>
      <c r="G232" s="828"/>
      <c r="H232" s="828"/>
      <c r="I232" s="828"/>
      <c r="J232" s="828"/>
      <c r="K232" s="828"/>
      <c r="L232" s="828"/>
      <c r="M232" s="828"/>
      <c r="N232" s="828"/>
      <c r="O232" s="828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27" t="s">
        <v>143</v>
      </c>
      <c r="B233" s="828"/>
      <c r="C233" s="828"/>
      <c r="D233" s="828"/>
      <c r="E233" s="828"/>
      <c r="F233" s="828"/>
      <c r="G233" s="828"/>
      <c r="H233" s="828"/>
      <c r="I233" s="828"/>
      <c r="J233" s="828"/>
      <c r="K233" s="828"/>
      <c r="L233" s="828"/>
      <c r="M233" s="828"/>
      <c r="N233" s="828"/>
      <c r="O233" s="828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798" t="str">
        <f>IF(totalyrs&gt;7,IF(E5=0,"",E5),"")</f>
        <v/>
      </c>
      <c r="H235" s="798"/>
      <c r="I235" s="798"/>
      <c r="J235" s="798"/>
      <c r="K235" s="798"/>
      <c r="L235" s="798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798" t="str">
        <f>IF(totalyrs&gt;7,IF(E6=0,"",E6),"")</f>
        <v/>
      </c>
      <c r="H236" s="798"/>
      <c r="I236" s="798"/>
      <c r="J236" s="798"/>
      <c r="K236" s="798"/>
      <c r="L236" s="798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798" t="str">
        <f>IF(totalyrs&gt;7,IF(E7=0,"",E7),"")</f>
        <v/>
      </c>
      <c r="H237" s="798"/>
      <c r="I237" s="798"/>
      <c r="J237" s="798"/>
      <c r="K237" s="798"/>
      <c r="L237" s="798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798" t="str">
        <f>IF(totalyrs&gt;7,IF(E8=0,"",E8),"")</f>
        <v/>
      </c>
      <c r="H238" s="798"/>
      <c r="I238" s="798"/>
      <c r="J238" s="798"/>
      <c r="K238" s="798"/>
      <c r="L238" s="798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08" t="s">
        <v>149</v>
      </c>
      <c r="T239" s="408" t="s">
        <v>150</v>
      </c>
      <c r="U239" s="428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208</v>
      </c>
      <c r="C240" s="829" t="s">
        <v>149</v>
      </c>
      <c r="D240" s="830"/>
      <c r="E240" s="831"/>
      <c r="F240" s="831"/>
      <c r="G240" s="831"/>
      <c r="H240" s="104" t="s">
        <v>109</v>
      </c>
      <c r="I240" s="311" t="s">
        <v>28</v>
      </c>
      <c r="J240" s="285"/>
      <c r="K240" s="310" t="s">
        <v>208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09" t="s">
        <v>271</v>
      </c>
      <c r="T240" s="409" t="s">
        <v>271</v>
      </c>
      <c r="U240" s="428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223</v>
      </c>
      <c r="B241" s="302" t="s">
        <v>131</v>
      </c>
      <c r="C241" s="823" t="s">
        <v>29</v>
      </c>
      <c r="D241" s="824"/>
      <c r="E241" s="300"/>
      <c r="F241" s="300" t="s">
        <v>225</v>
      </c>
      <c r="G241" s="296"/>
      <c r="H241" s="107" t="s">
        <v>110</v>
      </c>
      <c r="I241" s="302" t="s">
        <v>132</v>
      </c>
      <c r="J241" s="314" t="s">
        <v>223</v>
      </c>
      <c r="K241" s="296" t="s">
        <v>131</v>
      </c>
      <c r="L241" s="302" t="str">
        <f>C241</f>
        <v>Salary</v>
      </c>
      <c r="M241" s="300"/>
      <c r="N241" s="296" t="s">
        <v>225</v>
      </c>
      <c r="O241" s="296"/>
      <c r="P241" s="107" t="s">
        <v>110</v>
      </c>
      <c r="Q241" s="300" t="s">
        <v>132</v>
      </c>
      <c r="S241" s="409" t="s">
        <v>311</v>
      </c>
      <c r="T241" s="409" t="s">
        <v>311</v>
      </c>
      <c r="U241" s="428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222</v>
      </c>
      <c r="B242" s="305" t="s">
        <v>221</v>
      </c>
      <c r="C242" s="825" t="s">
        <v>34</v>
      </c>
      <c r="D242" s="826"/>
      <c r="E242" s="297" t="s">
        <v>30</v>
      </c>
      <c r="F242" s="297" t="s">
        <v>226</v>
      </c>
      <c r="G242" s="297" t="s">
        <v>24</v>
      </c>
      <c r="H242" s="292" t="s">
        <v>33</v>
      </c>
      <c r="I242" s="302" t="s">
        <v>149</v>
      </c>
      <c r="J242" s="315" t="s">
        <v>222</v>
      </c>
      <c r="K242" s="296" t="s">
        <v>221</v>
      </c>
      <c r="L242" s="304" t="str">
        <f>C242</f>
        <v>Requested</v>
      </c>
      <c r="M242" s="297" t="str">
        <f>E242</f>
        <v>Benefits</v>
      </c>
      <c r="N242" s="297" t="s">
        <v>226</v>
      </c>
      <c r="O242" s="297" t="s">
        <v>24</v>
      </c>
      <c r="P242" s="287" t="s">
        <v>33</v>
      </c>
      <c r="Q242" s="313" t="s">
        <v>150</v>
      </c>
      <c r="S242" s="410" t="s">
        <v>296</v>
      </c>
      <c r="T242" s="410" t="s">
        <v>296</v>
      </c>
      <c r="U242" s="428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22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16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07">
        <f>IFERROR(IF((E24*$L$17*((1+$L$16)^7))&gt;$L$18,(((E24*$L$17*((1+$L$16)^7))-$L$18)*H243*(1+L24)),0),"")</f>
        <v>0</v>
      </c>
      <c r="T243" s="407">
        <f>IFERROR(IF((E24*$L$17*((1+$L$16)^8))&gt;$L$18,(((E24*$L$17*((1+$L$16)^8))-$L$18)*P243*(1+L24)),0),"")</f>
        <v>0</v>
      </c>
      <c r="U243" s="426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22" t="str">
        <f t="shared" si="86"/>
        <v/>
      </c>
      <c r="D244" s="816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07">
        <f t="shared" ref="S244:S282" si="100">IFERROR(IF((E25*$L$17*((1+$L$16)^7))&gt;$L$18,(((E25*$L$17*((1+$L$16)^7))-$L$18)*H244*(1+L25)),0),"")</f>
        <v>0</v>
      </c>
      <c r="T244" s="407">
        <f t="shared" ref="T244:T282" si="101">IFERROR(IF((E25*$L$17*((1+$L$16)^8))&gt;$L$18,(((E25*$L$17*((1+$L$16)^8))-$L$18)*P244*(1+L25)),0),"")</f>
        <v>0</v>
      </c>
      <c r="U244" s="426"/>
      <c r="V244" s="132"/>
      <c r="W244" s="525"/>
      <c r="X244" s="525"/>
      <c r="Y244" s="525"/>
      <c r="Z244" s="525"/>
      <c r="AA244" s="525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22" t="str">
        <f t="shared" si="86"/>
        <v/>
      </c>
      <c r="D245" s="816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07">
        <f t="shared" si="100"/>
        <v>0</v>
      </c>
      <c r="T245" s="407">
        <f t="shared" si="101"/>
        <v>0</v>
      </c>
      <c r="U245" s="426"/>
      <c r="V245" s="120"/>
      <c r="W245" s="524"/>
      <c r="X245" s="524"/>
      <c r="Y245" s="524"/>
      <c r="Z245" s="524"/>
      <c r="AA245" s="524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22" t="str">
        <f t="shared" si="86"/>
        <v/>
      </c>
      <c r="D246" s="816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07">
        <f t="shared" si="100"/>
        <v>0</v>
      </c>
      <c r="T246" s="407">
        <f t="shared" si="101"/>
        <v>0</v>
      </c>
      <c r="U246" s="426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22" t="str">
        <f t="shared" si="86"/>
        <v/>
      </c>
      <c r="D247" s="816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07">
        <f t="shared" si="100"/>
        <v>0</v>
      </c>
      <c r="T247" s="407">
        <f t="shared" si="101"/>
        <v>0</v>
      </c>
      <c r="U247" s="426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22" t="str">
        <f t="shared" si="86"/>
        <v/>
      </c>
      <c r="D248" s="816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07">
        <f t="shared" si="100"/>
        <v>0</v>
      </c>
      <c r="T248" s="407">
        <f t="shared" si="101"/>
        <v>0</v>
      </c>
      <c r="U248" s="426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22" t="str">
        <f t="shared" si="86"/>
        <v/>
      </c>
      <c r="D249" s="816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07">
        <f t="shared" si="100"/>
        <v>0</v>
      </c>
      <c r="T249" s="407">
        <f t="shared" si="101"/>
        <v>0</v>
      </c>
      <c r="U249" s="426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22" t="str">
        <f t="shared" si="86"/>
        <v/>
      </c>
      <c r="D250" s="816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07">
        <f t="shared" si="100"/>
        <v>0</v>
      </c>
      <c r="T250" s="407">
        <f t="shared" si="101"/>
        <v>0</v>
      </c>
      <c r="U250" s="426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22" t="str">
        <f t="shared" si="86"/>
        <v/>
      </c>
      <c r="D251" s="816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07">
        <f t="shared" si="100"/>
        <v>0</v>
      </c>
      <c r="T251" s="407">
        <f t="shared" si="101"/>
        <v>0</v>
      </c>
      <c r="U251" s="426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22" t="str">
        <f t="shared" si="86"/>
        <v/>
      </c>
      <c r="D252" s="816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07">
        <f t="shared" si="100"/>
        <v>0</v>
      </c>
      <c r="T252" s="407">
        <f t="shared" si="101"/>
        <v>0</v>
      </c>
      <c r="U252" s="426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22" t="str">
        <f t="shared" si="86"/>
        <v/>
      </c>
      <c r="D253" s="816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07">
        <f t="shared" si="100"/>
        <v>0</v>
      </c>
      <c r="T253" s="407">
        <f t="shared" si="101"/>
        <v>0</v>
      </c>
      <c r="U253" s="426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22" t="str">
        <f t="shared" si="86"/>
        <v/>
      </c>
      <c r="D254" s="816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07">
        <f t="shared" si="100"/>
        <v>0</v>
      </c>
      <c r="T254" s="407">
        <f t="shared" si="101"/>
        <v>0</v>
      </c>
      <c r="U254" s="426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22" t="str">
        <f t="shared" si="86"/>
        <v/>
      </c>
      <c r="D255" s="816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07">
        <f t="shared" si="100"/>
        <v>0</v>
      </c>
      <c r="T255" s="407">
        <f t="shared" si="101"/>
        <v>0</v>
      </c>
      <c r="U255" s="426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22" t="str">
        <f t="shared" si="86"/>
        <v/>
      </c>
      <c r="D256" s="816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07">
        <f t="shared" si="100"/>
        <v>0</v>
      </c>
      <c r="T256" s="407">
        <f t="shared" si="101"/>
        <v>0</v>
      </c>
      <c r="U256" s="426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22" t="str">
        <f t="shared" si="86"/>
        <v/>
      </c>
      <c r="D257" s="816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07">
        <f t="shared" si="100"/>
        <v>0</v>
      </c>
      <c r="T257" s="407">
        <f t="shared" si="101"/>
        <v>0</v>
      </c>
      <c r="U257" s="426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22" t="str">
        <f t="shared" si="86"/>
        <v/>
      </c>
      <c r="D258" s="816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07">
        <f t="shared" si="100"/>
        <v>0</v>
      </c>
      <c r="T258" s="407">
        <f t="shared" si="101"/>
        <v>0</v>
      </c>
      <c r="U258" s="426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22" t="str">
        <f t="shared" si="86"/>
        <v/>
      </c>
      <c r="D259" s="816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07">
        <f t="shared" si="100"/>
        <v>0</v>
      </c>
      <c r="T259" s="407">
        <f t="shared" si="101"/>
        <v>0</v>
      </c>
      <c r="U259" s="426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22" t="str">
        <f t="shared" si="86"/>
        <v/>
      </c>
      <c r="D260" s="816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07">
        <f t="shared" si="100"/>
        <v>0</v>
      </c>
      <c r="T260" s="407">
        <f t="shared" si="101"/>
        <v>0</v>
      </c>
      <c r="U260" s="426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22" t="str">
        <f t="shared" si="86"/>
        <v/>
      </c>
      <c r="D261" s="816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07">
        <f t="shared" si="100"/>
        <v>0</v>
      </c>
      <c r="T261" s="407">
        <f t="shared" si="101"/>
        <v>0</v>
      </c>
      <c r="U261" s="426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22" t="str">
        <f t="shared" si="86"/>
        <v/>
      </c>
      <c r="D262" s="816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07">
        <f t="shared" si="100"/>
        <v>0</v>
      </c>
      <c r="T262" s="407">
        <f t="shared" si="101"/>
        <v>0</v>
      </c>
      <c r="U262" s="426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22" t="str">
        <f t="shared" si="86"/>
        <v/>
      </c>
      <c r="D263" s="816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07">
        <f t="shared" si="100"/>
        <v>0</v>
      </c>
      <c r="T263" s="407">
        <f t="shared" si="101"/>
        <v>0</v>
      </c>
      <c r="U263" s="426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22" t="str">
        <f t="shared" si="86"/>
        <v/>
      </c>
      <c r="D264" s="816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07">
        <f t="shared" si="100"/>
        <v>0</v>
      </c>
      <c r="T264" s="407">
        <f t="shared" si="101"/>
        <v>0</v>
      </c>
      <c r="U264" s="426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22" t="str">
        <f t="shared" si="86"/>
        <v/>
      </c>
      <c r="D265" s="816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07">
        <f t="shared" si="100"/>
        <v>0</v>
      </c>
      <c r="T265" s="407">
        <f t="shared" si="101"/>
        <v>0</v>
      </c>
      <c r="U265" s="426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22" t="str">
        <f t="shared" si="86"/>
        <v/>
      </c>
      <c r="D266" s="816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07">
        <f t="shared" si="100"/>
        <v>0</v>
      </c>
      <c r="T266" s="407">
        <f t="shared" si="101"/>
        <v>0</v>
      </c>
      <c r="U266" s="426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22" t="str">
        <f t="shared" si="86"/>
        <v/>
      </c>
      <c r="D267" s="816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07">
        <f t="shared" si="100"/>
        <v>0</v>
      </c>
      <c r="T267" s="407">
        <f t="shared" si="101"/>
        <v>0</v>
      </c>
      <c r="U267" s="426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22" t="str">
        <f t="shared" si="86"/>
        <v/>
      </c>
      <c r="D268" s="816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07">
        <f t="shared" si="100"/>
        <v>0</v>
      </c>
      <c r="T268" s="407">
        <f t="shared" si="101"/>
        <v>0</v>
      </c>
      <c r="U268" s="426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22" t="str">
        <f t="shared" si="86"/>
        <v/>
      </c>
      <c r="D269" s="816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07">
        <f t="shared" si="100"/>
        <v>0</v>
      </c>
      <c r="T269" s="407">
        <f t="shared" si="101"/>
        <v>0</v>
      </c>
      <c r="U269" s="426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22" t="str">
        <f t="shared" si="86"/>
        <v/>
      </c>
      <c r="D270" s="816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07">
        <f t="shared" si="100"/>
        <v>0</v>
      </c>
      <c r="T270" s="407">
        <f t="shared" si="101"/>
        <v>0</v>
      </c>
      <c r="U270" s="426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22" t="str">
        <f t="shared" si="86"/>
        <v/>
      </c>
      <c r="D271" s="816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07">
        <f t="shared" si="100"/>
        <v>0</v>
      </c>
      <c r="T271" s="407">
        <f t="shared" si="101"/>
        <v>0</v>
      </c>
      <c r="U271" s="426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22" t="str">
        <f t="shared" si="86"/>
        <v/>
      </c>
      <c r="D272" s="816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07">
        <f t="shared" si="100"/>
        <v>0</v>
      </c>
      <c r="T272" s="407">
        <f t="shared" si="101"/>
        <v>0</v>
      </c>
      <c r="U272" s="426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22" t="str">
        <f t="shared" si="86"/>
        <v/>
      </c>
      <c r="D273" s="816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07">
        <f t="shared" si="100"/>
        <v>0</v>
      </c>
      <c r="T273" s="407">
        <f t="shared" si="101"/>
        <v>0</v>
      </c>
      <c r="U273" s="426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22" t="str">
        <f t="shared" si="86"/>
        <v/>
      </c>
      <c r="D274" s="816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07">
        <f t="shared" si="100"/>
        <v>0</v>
      </c>
      <c r="T274" s="407">
        <f t="shared" si="101"/>
        <v>0</v>
      </c>
      <c r="U274" s="426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22" t="str">
        <f t="shared" si="86"/>
        <v/>
      </c>
      <c r="D275" s="816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07">
        <f t="shared" si="100"/>
        <v>0</v>
      </c>
      <c r="T275" s="407">
        <f t="shared" si="101"/>
        <v>0</v>
      </c>
      <c r="U275" s="426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22" t="str">
        <f t="shared" si="86"/>
        <v/>
      </c>
      <c r="D276" s="816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07">
        <f t="shared" si="100"/>
        <v>0</v>
      </c>
      <c r="T276" s="407">
        <f t="shared" si="101"/>
        <v>0</v>
      </c>
      <c r="U276" s="426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22" t="str">
        <f t="shared" si="86"/>
        <v/>
      </c>
      <c r="D277" s="816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07">
        <f t="shared" si="100"/>
        <v>0</v>
      </c>
      <c r="T277" s="407">
        <f t="shared" si="101"/>
        <v>0</v>
      </c>
      <c r="U277" s="426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22" t="str">
        <f t="shared" si="86"/>
        <v/>
      </c>
      <c r="D278" s="816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07">
        <f t="shared" si="100"/>
        <v>0</v>
      </c>
      <c r="T278" s="407">
        <f t="shared" si="101"/>
        <v>0</v>
      </c>
      <c r="U278" s="426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22" t="str">
        <f t="shared" si="86"/>
        <v/>
      </c>
      <c r="D279" s="816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07">
        <f t="shared" si="100"/>
        <v>0</v>
      </c>
      <c r="T279" s="407">
        <f t="shared" si="101"/>
        <v>0</v>
      </c>
      <c r="U279" s="426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22" t="str">
        <f t="shared" si="86"/>
        <v/>
      </c>
      <c r="D280" s="816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07">
        <f t="shared" si="100"/>
        <v>0</v>
      </c>
      <c r="T280" s="407">
        <f t="shared" si="101"/>
        <v>0</v>
      </c>
      <c r="U280" s="426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22" t="str">
        <f t="shared" si="86"/>
        <v/>
      </c>
      <c r="D281" s="816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07">
        <f t="shared" si="100"/>
        <v>0</v>
      </c>
      <c r="T281" s="407">
        <f t="shared" si="101"/>
        <v>0</v>
      </c>
      <c r="U281" s="426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22" t="str">
        <f t="shared" si="86"/>
        <v/>
      </c>
      <c r="D282" s="816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07">
        <f t="shared" si="100"/>
        <v>0</v>
      </c>
      <c r="T282" s="407">
        <f t="shared" si="101"/>
        <v>0</v>
      </c>
      <c r="U282" s="426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18">
        <f>SUM(C243:C282)</f>
        <v>0</v>
      </c>
      <c r="D283" s="819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3">
        <f>SUM(S243:S282)</f>
        <v>0</v>
      </c>
      <c r="T283" s="413">
        <f>SUM(T243:T282)</f>
        <v>0</v>
      </c>
      <c r="U283" s="425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27" t="s">
        <v>0</v>
      </c>
      <c r="B286" s="828"/>
      <c r="C286" s="828"/>
      <c r="D286" s="828"/>
      <c r="E286" s="828"/>
      <c r="F286" s="828"/>
      <c r="G286" s="828"/>
      <c r="H286" s="828"/>
      <c r="I286" s="828"/>
      <c r="J286" s="828"/>
      <c r="K286" s="828"/>
      <c r="L286" s="828"/>
      <c r="M286" s="828"/>
      <c r="N286" s="828"/>
      <c r="O286" s="828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27" t="s">
        <v>154</v>
      </c>
      <c r="B287" s="828"/>
      <c r="C287" s="828"/>
      <c r="D287" s="828"/>
      <c r="E287" s="828"/>
      <c r="F287" s="828"/>
      <c r="G287" s="828"/>
      <c r="H287" s="828"/>
      <c r="I287" s="828"/>
      <c r="J287" s="828"/>
      <c r="K287" s="828"/>
      <c r="L287" s="828"/>
      <c r="M287" s="828"/>
      <c r="N287" s="828"/>
      <c r="O287" s="828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798" t="str">
        <f>IF(totalyrs&gt;9,IF(E5=0,"",E5),"")</f>
        <v/>
      </c>
      <c r="H289" s="798"/>
      <c r="I289" s="798"/>
      <c r="J289" s="798"/>
      <c r="K289" s="798"/>
      <c r="L289" s="798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798" t="str">
        <f>IF(totalyrs&gt;9,IF(E6=0,"",E6),"")</f>
        <v/>
      </c>
      <c r="H290" s="798"/>
      <c r="I290" s="798"/>
      <c r="J290" s="798"/>
      <c r="K290" s="798"/>
      <c r="L290" s="798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798" t="str">
        <f>IF(totalyrs&gt;9,IF(E7=0,"",E7),"")</f>
        <v/>
      </c>
      <c r="H291" s="798"/>
      <c r="I291" s="798"/>
      <c r="J291" s="798"/>
      <c r="K291" s="798"/>
      <c r="L291" s="798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798" t="str">
        <f>IF(totalyrs&gt;9,IF(E8=0,"",E8),"")</f>
        <v/>
      </c>
      <c r="H292" s="798"/>
      <c r="I292" s="798"/>
      <c r="J292" s="798"/>
      <c r="K292" s="798"/>
      <c r="L292" s="798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08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208</v>
      </c>
      <c r="C294" s="829" t="s">
        <v>155</v>
      </c>
      <c r="D294" s="830"/>
      <c r="E294" s="831"/>
      <c r="F294" s="831"/>
      <c r="G294" s="831"/>
      <c r="H294" s="104" t="s">
        <v>233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09" t="s">
        <v>271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223</v>
      </c>
      <c r="B295" s="302" t="s">
        <v>131</v>
      </c>
      <c r="C295" s="823" t="s">
        <v>29</v>
      </c>
      <c r="D295" s="824"/>
      <c r="E295" s="300"/>
      <c r="F295" s="300" t="s">
        <v>225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09" t="s">
        <v>311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222</v>
      </c>
      <c r="B296" s="305" t="s">
        <v>221</v>
      </c>
      <c r="C296" s="825" t="s">
        <v>34</v>
      </c>
      <c r="D296" s="826"/>
      <c r="E296" s="297" t="s">
        <v>30</v>
      </c>
      <c r="F296" s="297" t="s">
        <v>226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0" t="s">
        <v>296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15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16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7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15" t="str">
        <f t="shared" si="108"/>
        <v/>
      </c>
      <c r="D298" s="816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7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25"/>
      <c r="X298" s="525"/>
      <c r="Y298" s="525"/>
      <c r="Z298" s="525"/>
      <c r="AA298" s="525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15" t="str">
        <f t="shared" si="108"/>
        <v/>
      </c>
      <c r="D299" s="816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7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15" t="str">
        <f t="shared" si="108"/>
        <v/>
      </c>
      <c r="D300" s="816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7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15" t="str">
        <f t="shared" si="108"/>
        <v/>
      </c>
      <c r="D301" s="816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7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15" t="str">
        <f t="shared" si="108"/>
        <v/>
      </c>
      <c r="D302" s="816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7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15" t="str">
        <f t="shared" si="108"/>
        <v/>
      </c>
      <c r="D303" s="816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7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15" t="str">
        <f t="shared" si="108"/>
        <v/>
      </c>
      <c r="D304" s="816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7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15" t="str">
        <f t="shared" si="108"/>
        <v/>
      </c>
      <c r="D305" s="816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7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15" t="str">
        <f t="shared" si="108"/>
        <v/>
      </c>
      <c r="D306" s="816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7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15" t="str">
        <f t="shared" si="108"/>
        <v/>
      </c>
      <c r="D307" s="816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7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15" t="str">
        <f t="shared" si="108"/>
        <v/>
      </c>
      <c r="D308" s="816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7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15" t="str">
        <f t="shared" si="108"/>
        <v/>
      </c>
      <c r="D309" s="816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7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15" t="str">
        <f t="shared" si="108"/>
        <v/>
      </c>
      <c r="D310" s="816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7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15" t="str">
        <f t="shared" si="108"/>
        <v/>
      </c>
      <c r="D311" s="816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7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15" t="str">
        <f t="shared" si="108"/>
        <v/>
      </c>
      <c r="D312" s="816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7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15" t="str">
        <f t="shared" si="108"/>
        <v/>
      </c>
      <c r="D313" s="816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7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15" t="str">
        <f t="shared" si="108"/>
        <v/>
      </c>
      <c r="D314" s="816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7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15" t="str">
        <f t="shared" si="108"/>
        <v/>
      </c>
      <c r="D315" s="816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7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15" t="str">
        <f t="shared" si="108"/>
        <v/>
      </c>
      <c r="D316" s="816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7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15" t="str">
        <f t="shared" si="108"/>
        <v/>
      </c>
      <c r="D317" s="816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7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15" t="str">
        <f t="shared" si="108"/>
        <v/>
      </c>
      <c r="D318" s="816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7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15" t="str">
        <f t="shared" si="108"/>
        <v/>
      </c>
      <c r="D319" s="816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7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15" t="str">
        <f t="shared" si="108"/>
        <v/>
      </c>
      <c r="D320" s="816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7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15" t="str">
        <f t="shared" si="108"/>
        <v/>
      </c>
      <c r="D321" s="816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7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15" t="str">
        <f t="shared" si="108"/>
        <v/>
      </c>
      <c r="D322" s="816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7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15" t="str">
        <f t="shared" si="108"/>
        <v/>
      </c>
      <c r="D323" s="816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7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15" t="str">
        <f t="shared" si="108"/>
        <v/>
      </c>
      <c r="D324" s="816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7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15" t="str">
        <f t="shared" si="108"/>
        <v/>
      </c>
      <c r="D325" s="816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7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15" t="str">
        <f t="shared" si="108"/>
        <v/>
      </c>
      <c r="D326" s="816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7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15" t="str">
        <f t="shared" si="108"/>
        <v/>
      </c>
      <c r="D327" s="816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7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15" t="str">
        <f t="shared" si="108"/>
        <v/>
      </c>
      <c r="D328" s="816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7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15" t="str">
        <f t="shared" si="108"/>
        <v/>
      </c>
      <c r="D329" s="816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7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15" t="str">
        <f t="shared" si="108"/>
        <v/>
      </c>
      <c r="D330" s="816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7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15" t="str">
        <f t="shared" si="108"/>
        <v/>
      </c>
      <c r="D331" s="816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7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15" t="str">
        <f t="shared" si="108"/>
        <v/>
      </c>
      <c r="D332" s="816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7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15" t="str">
        <f t="shared" si="108"/>
        <v/>
      </c>
      <c r="D333" s="816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7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15" t="str">
        <f t="shared" si="108"/>
        <v/>
      </c>
      <c r="D334" s="816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7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15" t="str">
        <f t="shared" si="108"/>
        <v/>
      </c>
      <c r="D335" s="816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7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15" t="str">
        <f t="shared" si="108"/>
        <v/>
      </c>
      <c r="D336" s="816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7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18">
        <f>SUM(C297:C336)</f>
        <v>0</v>
      </c>
      <c r="D337" s="819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3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293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1" t="s">
        <v>294</v>
      </c>
      <c r="B339" s="86"/>
      <c r="C339" s="817">
        <f>J64+C119+L119+C173+L173+C229+L229+C283+L283+C337</f>
        <v>0</v>
      </c>
      <c r="D339" s="817"/>
      <c r="E339" s="412">
        <f>M64+E119+M119+E173+M173+E229+M229+E283+M283+E337</f>
        <v>0</v>
      </c>
      <c r="F339" s="86"/>
      <c r="G339" s="412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1"/>
      <c r="X344" s="391"/>
      <c r="Y344" s="391"/>
      <c r="Z344" s="391"/>
      <c r="AA344" s="391"/>
      <c r="AB344" s="391"/>
      <c r="AC344" s="391"/>
      <c r="AD344" s="391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243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969">
        <v>0</v>
      </c>
      <c r="C353" s="970"/>
      <c r="D353" s="970"/>
      <c r="E353" s="970"/>
      <c r="F353" s="971"/>
      <c r="G353" s="972">
        <v>0</v>
      </c>
      <c r="H353" s="972">
        <v>0</v>
      </c>
      <c r="I353" s="349">
        <v>0</v>
      </c>
      <c r="J353" s="349">
        <v>0</v>
      </c>
      <c r="K353" s="349">
        <v>0</v>
      </c>
      <c r="L353" s="349">
        <v>0</v>
      </c>
      <c r="M353" s="349">
        <v>0</v>
      </c>
      <c r="N353" s="349">
        <v>0</v>
      </c>
      <c r="O353" s="349">
        <v>0</v>
      </c>
      <c r="P353" s="349">
        <v>0</v>
      </c>
      <c r="Q353" s="349">
        <v>0</v>
      </c>
      <c r="R353" s="349">
        <v>0</v>
      </c>
      <c r="S353" s="349">
        <v>0</v>
      </c>
      <c r="T353" s="349">
        <v>0</v>
      </c>
      <c r="U353" s="82"/>
      <c r="V353" s="82"/>
      <c r="W353" s="526"/>
      <c r="X353" s="526"/>
      <c r="Y353" s="526"/>
      <c r="Z353" s="526"/>
      <c r="AA353" s="526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969">
        <v>0.38</v>
      </c>
      <c r="C354" s="970"/>
      <c r="D354" s="970"/>
      <c r="E354" s="971"/>
      <c r="F354" s="971"/>
      <c r="G354" s="973" t="s">
        <v>56</v>
      </c>
      <c r="H354" s="974">
        <v>0.38</v>
      </c>
      <c r="I354" s="975">
        <v>0.39400000000000002</v>
      </c>
      <c r="J354" s="975">
        <v>0.39800000000000002</v>
      </c>
      <c r="K354" s="975">
        <v>0.40200000000000002</v>
      </c>
      <c r="L354" s="975">
        <v>0.40600000000000003</v>
      </c>
      <c r="M354" s="975">
        <f t="shared" ref="M354:M363" si="117">L354</f>
        <v>0.40600000000000003</v>
      </c>
      <c r="N354" s="976">
        <f t="shared" ref="N354:N363" si="118">L354</f>
        <v>0.40600000000000003</v>
      </c>
      <c r="O354" s="975">
        <f t="shared" ref="O354:O363" si="119">L354</f>
        <v>0.40600000000000003</v>
      </c>
      <c r="P354" s="975">
        <f>L354</f>
        <v>0.40600000000000003</v>
      </c>
      <c r="Q354" s="975">
        <f>L354</f>
        <v>0.40600000000000003</v>
      </c>
      <c r="R354" s="975">
        <f t="shared" ref="R354:R363" si="120">L354</f>
        <v>0.40600000000000003</v>
      </c>
      <c r="S354" s="975">
        <f>L354</f>
        <v>0.40600000000000003</v>
      </c>
      <c r="T354" s="975">
        <f>L354</f>
        <v>0.40600000000000003</v>
      </c>
      <c r="U354" s="85"/>
      <c r="V354" s="85"/>
      <c r="W354" s="527"/>
      <c r="X354" s="527"/>
      <c r="Y354" s="527"/>
      <c r="Z354" s="527"/>
      <c r="AA354" s="527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262</v>
      </c>
      <c r="B355" s="969">
        <v>0.38</v>
      </c>
      <c r="C355" s="970"/>
      <c r="D355" s="970"/>
      <c r="E355" s="971"/>
      <c r="F355" s="971"/>
      <c r="G355" s="973" t="s">
        <v>262</v>
      </c>
      <c r="H355" s="974">
        <v>0.38</v>
      </c>
      <c r="I355" s="975">
        <v>0.39400000000000002</v>
      </c>
      <c r="J355" s="975">
        <v>0.39800000000000002</v>
      </c>
      <c r="K355" s="975">
        <v>0.40200000000000002</v>
      </c>
      <c r="L355" s="975">
        <v>0.40600000000000003</v>
      </c>
      <c r="M355" s="975">
        <f t="shared" si="117"/>
        <v>0.40600000000000003</v>
      </c>
      <c r="N355" s="976">
        <f t="shared" si="118"/>
        <v>0.40600000000000003</v>
      </c>
      <c r="O355" s="975">
        <f t="shared" si="119"/>
        <v>0.40600000000000003</v>
      </c>
      <c r="P355" s="975">
        <f>L355</f>
        <v>0.40600000000000003</v>
      </c>
      <c r="Q355" s="975">
        <f>L355</f>
        <v>0.40600000000000003</v>
      </c>
      <c r="R355" s="975">
        <f t="shared" si="120"/>
        <v>0.40600000000000003</v>
      </c>
      <c r="S355" s="975">
        <f>L355</f>
        <v>0.40600000000000003</v>
      </c>
      <c r="T355" s="975">
        <f>L355</f>
        <v>0.40600000000000003</v>
      </c>
      <c r="U355" s="85"/>
      <c r="V355" s="85"/>
      <c r="W355" s="527"/>
      <c r="X355" s="527"/>
      <c r="Y355" s="527"/>
      <c r="Z355" s="527"/>
      <c r="AA355" s="527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263</v>
      </c>
      <c r="B356" s="969">
        <v>0.38</v>
      </c>
      <c r="C356" s="970"/>
      <c r="D356" s="970"/>
      <c r="E356" s="971"/>
      <c r="F356" s="971"/>
      <c r="G356" s="973" t="s">
        <v>263</v>
      </c>
      <c r="H356" s="974">
        <v>0.38</v>
      </c>
      <c r="I356" s="975">
        <v>0.39400000000000002</v>
      </c>
      <c r="J356" s="975">
        <v>0.39800000000000002</v>
      </c>
      <c r="K356" s="975">
        <v>0.40200000000000002</v>
      </c>
      <c r="L356" s="975">
        <v>0.40600000000000003</v>
      </c>
      <c r="M356" s="975">
        <f t="shared" si="117"/>
        <v>0.40600000000000003</v>
      </c>
      <c r="N356" s="976">
        <f t="shared" si="118"/>
        <v>0.40600000000000003</v>
      </c>
      <c r="O356" s="975">
        <f t="shared" si="119"/>
        <v>0.40600000000000003</v>
      </c>
      <c r="P356" s="975">
        <f>L356</f>
        <v>0.40600000000000003</v>
      </c>
      <c r="Q356" s="975">
        <f>L356</f>
        <v>0.40600000000000003</v>
      </c>
      <c r="R356" s="975">
        <f t="shared" si="120"/>
        <v>0.40600000000000003</v>
      </c>
      <c r="S356" s="975">
        <f>L356</f>
        <v>0.40600000000000003</v>
      </c>
      <c r="T356" s="975">
        <f>L356</f>
        <v>0.40600000000000003</v>
      </c>
      <c r="U356" s="85"/>
      <c r="V356" s="85"/>
      <c r="W356" s="527"/>
      <c r="X356" s="527"/>
      <c r="Y356" s="527"/>
      <c r="Z356" s="527"/>
      <c r="AA356" s="527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969">
        <v>0.3</v>
      </c>
      <c r="C357" s="970"/>
      <c r="D357" s="970"/>
      <c r="E357" s="971"/>
      <c r="F357" s="971"/>
      <c r="G357" s="973" t="s">
        <v>57</v>
      </c>
      <c r="H357" s="974">
        <v>0.3</v>
      </c>
      <c r="I357" s="975">
        <v>0.312</v>
      </c>
      <c r="J357" s="975">
        <v>0.314</v>
      </c>
      <c r="K357" s="975">
        <v>0.316</v>
      </c>
      <c r="L357" s="975">
        <v>0.318</v>
      </c>
      <c r="M357" s="975">
        <f t="shared" si="117"/>
        <v>0.318</v>
      </c>
      <c r="N357" s="976">
        <f t="shared" si="118"/>
        <v>0.318</v>
      </c>
      <c r="O357" s="975">
        <f t="shared" si="119"/>
        <v>0.318</v>
      </c>
      <c r="P357" s="975">
        <f t="shared" ref="P357:P363" si="121">L357</f>
        <v>0.318</v>
      </c>
      <c r="Q357" s="975">
        <f t="shared" ref="Q357:Q363" si="122">L357</f>
        <v>0.318</v>
      </c>
      <c r="R357" s="975">
        <f t="shared" si="120"/>
        <v>0.318</v>
      </c>
      <c r="S357" s="975">
        <f>L357</f>
        <v>0.318</v>
      </c>
      <c r="T357" s="975">
        <f>L357</f>
        <v>0.318</v>
      </c>
      <c r="U357" s="85"/>
      <c r="V357" s="85"/>
      <c r="W357" s="527"/>
      <c r="X357" s="527"/>
      <c r="Y357" s="527"/>
      <c r="Z357" s="527"/>
      <c r="AA357" s="527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969">
        <v>0.01</v>
      </c>
      <c r="C358" s="970"/>
      <c r="D358" s="970"/>
      <c r="E358" s="971"/>
      <c r="F358" s="971"/>
      <c r="G358" s="973" t="s">
        <v>104</v>
      </c>
      <c r="H358" s="974">
        <v>0.01</v>
      </c>
      <c r="I358" s="975">
        <v>0.01</v>
      </c>
      <c r="J358" s="975">
        <v>0.01</v>
      </c>
      <c r="K358" s="975">
        <v>0.01</v>
      </c>
      <c r="L358" s="975">
        <v>0.01</v>
      </c>
      <c r="M358" s="975">
        <v>0.01</v>
      </c>
      <c r="N358" s="976">
        <v>0.01</v>
      </c>
      <c r="O358" s="975">
        <v>0.01</v>
      </c>
      <c r="P358" s="975">
        <v>0.01</v>
      </c>
      <c r="Q358" s="975">
        <v>0.01</v>
      </c>
      <c r="R358" s="975">
        <v>0.01</v>
      </c>
      <c r="S358" s="975">
        <v>0.01</v>
      </c>
      <c r="T358" s="975">
        <v>0.01</v>
      </c>
      <c r="U358" s="85"/>
      <c r="V358" s="85"/>
      <c r="W358" s="527"/>
      <c r="X358" s="527"/>
      <c r="Y358" s="527"/>
      <c r="Z358" s="527"/>
      <c r="AA358" s="527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969">
        <v>0.26</v>
      </c>
      <c r="C359" s="970"/>
      <c r="D359" s="970"/>
      <c r="E359" s="971"/>
      <c r="F359" s="971"/>
      <c r="G359" s="973" t="s">
        <v>111</v>
      </c>
      <c r="H359" s="974">
        <v>0.26</v>
      </c>
      <c r="I359" s="975">
        <v>0.26</v>
      </c>
      <c r="J359" s="975">
        <v>0.26</v>
      </c>
      <c r="K359" s="975">
        <v>0.26</v>
      </c>
      <c r="L359" s="975">
        <v>0.26</v>
      </c>
      <c r="M359" s="975">
        <f t="shared" si="117"/>
        <v>0.26</v>
      </c>
      <c r="N359" s="976">
        <f t="shared" si="118"/>
        <v>0.26</v>
      </c>
      <c r="O359" s="975">
        <f t="shared" si="119"/>
        <v>0.26</v>
      </c>
      <c r="P359" s="975">
        <f t="shared" si="121"/>
        <v>0.26</v>
      </c>
      <c r="Q359" s="975">
        <f t="shared" si="122"/>
        <v>0.26</v>
      </c>
      <c r="R359" s="975">
        <f t="shared" si="120"/>
        <v>0.26</v>
      </c>
      <c r="S359" s="975">
        <f>L359</f>
        <v>0.26</v>
      </c>
      <c r="T359" s="975">
        <f>L359</f>
        <v>0.26</v>
      </c>
      <c r="U359" s="85"/>
      <c r="V359" s="85"/>
      <c r="W359" s="527"/>
      <c r="X359" s="527"/>
      <c r="Y359" s="527"/>
      <c r="Z359" s="527"/>
      <c r="AA359" s="527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969">
        <v>8.1000000000000003E-2</v>
      </c>
      <c r="C360" s="970"/>
      <c r="D360" s="970"/>
      <c r="E360" s="971"/>
      <c r="F360" s="971"/>
      <c r="G360" s="973" t="s">
        <v>133</v>
      </c>
      <c r="H360" s="974">
        <v>8.1000000000000003E-2</v>
      </c>
      <c r="I360" s="975">
        <v>8.1000000000000003E-2</v>
      </c>
      <c r="J360" s="975">
        <v>8.1000000000000003E-2</v>
      </c>
      <c r="K360" s="975">
        <v>8.1000000000000003E-2</v>
      </c>
      <c r="L360" s="975">
        <v>8.1000000000000003E-2</v>
      </c>
      <c r="M360" s="975">
        <f t="shared" si="117"/>
        <v>8.1000000000000003E-2</v>
      </c>
      <c r="N360" s="976">
        <f t="shared" si="118"/>
        <v>8.1000000000000003E-2</v>
      </c>
      <c r="O360" s="975">
        <f t="shared" si="119"/>
        <v>8.1000000000000003E-2</v>
      </c>
      <c r="P360" s="975">
        <f t="shared" si="121"/>
        <v>8.1000000000000003E-2</v>
      </c>
      <c r="Q360" s="975">
        <f t="shared" si="122"/>
        <v>8.1000000000000003E-2</v>
      </c>
      <c r="R360" s="975">
        <f t="shared" si="120"/>
        <v>8.1000000000000003E-2</v>
      </c>
      <c r="S360" s="975">
        <f>L360</f>
        <v>8.1000000000000003E-2</v>
      </c>
      <c r="T360" s="975">
        <f>L360</f>
        <v>8.1000000000000003E-2</v>
      </c>
      <c r="U360" s="85"/>
      <c r="V360" s="85"/>
      <c r="W360" s="527"/>
      <c r="X360" s="527"/>
      <c r="Y360" s="527"/>
      <c r="Z360" s="527"/>
      <c r="AA360" s="527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969">
        <v>0.01</v>
      </c>
      <c r="C361" s="970"/>
      <c r="D361" s="970"/>
      <c r="E361" s="971"/>
      <c r="F361" s="971"/>
      <c r="G361" s="973" t="s">
        <v>58</v>
      </c>
      <c r="H361" s="974">
        <v>0.01</v>
      </c>
      <c r="I361" s="975">
        <f>ROUND(($H361*(1+FringeIncrease)^H$352),2)</f>
        <v>0.01</v>
      </c>
      <c r="J361" s="975">
        <f>ROUND(($H361*(1+FringeIncrease)^I$352),2)</f>
        <v>0.01</v>
      </c>
      <c r="K361" s="975">
        <f>ROUND(($H361*(1+FringeIncrease)^J$352),2)</f>
        <v>0.01</v>
      </c>
      <c r="L361" s="975">
        <f>ROUND(($H361*(1+FringeIncrease)^K$352),2)</f>
        <v>0.01</v>
      </c>
      <c r="M361" s="975">
        <f t="shared" si="117"/>
        <v>0.01</v>
      </c>
      <c r="N361" s="976">
        <f t="shared" si="118"/>
        <v>0.01</v>
      </c>
      <c r="O361" s="975">
        <f t="shared" si="119"/>
        <v>0.01</v>
      </c>
      <c r="P361" s="975">
        <f t="shared" si="121"/>
        <v>0.01</v>
      </c>
      <c r="Q361" s="975">
        <f t="shared" si="122"/>
        <v>0.01</v>
      </c>
      <c r="R361" s="975">
        <f t="shared" si="120"/>
        <v>0.01</v>
      </c>
      <c r="S361" s="975">
        <f>L361</f>
        <v>0.01</v>
      </c>
      <c r="T361" s="975">
        <f>L361</f>
        <v>0.01</v>
      </c>
      <c r="U361" s="85"/>
      <c r="V361" s="85"/>
      <c r="W361" s="527"/>
      <c r="X361" s="527"/>
      <c r="Y361" s="527"/>
      <c r="Z361" s="527"/>
      <c r="AA361" s="527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969">
        <v>0.24</v>
      </c>
      <c r="C362" s="970"/>
      <c r="D362" s="970"/>
      <c r="E362" s="971"/>
      <c r="F362" s="971"/>
      <c r="G362" s="973" t="s">
        <v>59</v>
      </c>
      <c r="H362" s="974">
        <v>0.24</v>
      </c>
      <c r="I362" s="975">
        <v>0.24</v>
      </c>
      <c r="J362" s="975">
        <v>0.24</v>
      </c>
      <c r="K362" s="975">
        <v>0.24</v>
      </c>
      <c r="L362" s="975">
        <v>0.24</v>
      </c>
      <c r="M362" s="975">
        <f t="shared" si="117"/>
        <v>0.24</v>
      </c>
      <c r="N362" s="976">
        <f t="shared" si="118"/>
        <v>0.24</v>
      </c>
      <c r="O362" s="975">
        <f t="shared" si="119"/>
        <v>0.24</v>
      </c>
      <c r="P362" s="975">
        <f t="shared" si="121"/>
        <v>0.24</v>
      </c>
      <c r="Q362" s="975">
        <f t="shared" si="122"/>
        <v>0.24</v>
      </c>
      <c r="R362" s="975">
        <f t="shared" si="120"/>
        <v>0.24</v>
      </c>
      <c r="S362" s="975">
        <f>L362</f>
        <v>0.24</v>
      </c>
      <c r="T362" s="975">
        <f>L362</f>
        <v>0.24</v>
      </c>
      <c r="U362" s="85"/>
      <c r="V362" s="85"/>
      <c r="W362" s="527"/>
      <c r="X362" s="527"/>
      <c r="Y362" s="527"/>
      <c r="Z362" s="527"/>
      <c r="AA362" s="527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969">
        <v>0.01</v>
      </c>
      <c r="C363" s="970"/>
      <c r="D363" s="970"/>
      <c r="E363" s="971"/>
      <c r="F363" s="971"/>
      <c r="G363" s="973" t="s">
        <v>60</v>
      </c>
      <c r="H363" s="974">
        <v>0.01</v>
      </c>
      <c r="I363" s="975">
        <f>ROUND(($H363*(1+FringeIncrease)^H$352),2)</f>
        <v>0.01</v>
      </c>
      <c r="J363" s="975">
        <f>ROUND(($H363*(1+FringeIncrease)^I$352),2)</f>
        <v>0.01</v>
      </c>
      <c r="K363" s="975">
        <f>ROUND(($H363*(1+FringeIncrease)^J$352),2)</f>
        <v>0.01</v>
      </c>
      <c r="L363" s="975">
        <f>ROUND(($H363*(1.001+FringeIncrease)^K$352),2)</f>
        <v>0.01</v>
      </c>
      <c r="M363" s="975">
        <f t="shared" si="117"/>
        <v>0.01</v>
      </c>
      <c r="N363" s="976">
        <f t="shared" si="118"/>
        <v>0.01</v>
      </c>
      <c r="O363" s="975">
        <f t="shared" si="119"/>
        <v>0.01</v>
      </c>
      <c r="P363" s="975">
        <f t="shared" si="121"/>
        <v>0.01</v>
      </c>
      <c r="Q363" s="975">
        <f t="shared" si="122"/>
        <v>0.01</v>
      </c>
      <c r="R363" s="975">
        <f t="shared" si="120"/>
        <v>0.01</v>
      </c>
      <c r="S363" s="975">
        <f>L363</f>
        <v>0.01</v>
      </c>
      <c r="T363" s="975">
        <f>L363</f>
        <v>0.01</v>
      </c>
      <c r="U363" s="85"/>
      <c r="V363" s="85"/>
      <c r="W363" s="527"/>
      <c r="X363" s="527"/>
      <c r="Y363" s="527"/>
      <c r="Z363" s="527"/>
      <c r="AA363" s="527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0"/>
      <c r="C364" s="30"/>
      <c r="D364" s="30"/>
      <c r="E364" s="30"/>
      <c r="F364" s="30"/>
      <c r="G364" s="347"/>
      <c r="H364" s="348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27"/>
      <c r="X364" s="527"/>
      <c r="Y364" s="527"/>
      <c r="Z364" s="527"/>
      <c r="AA364" s="527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0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5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Fn9pGJBuYqMQvGAjZKXLFts3n017HnlCoxZQU7gU7ssvtgy17zKzUd/facE7KEOUJGyHxjpHehLtsp+OHNukWA==" saltValue="eRcl1j7A1n4yr5vIdMLh0Q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K299" sqref="K299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22" t="s">
        <v>205</v>
      </c>
      <c r="B1" s="922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662" t="s">
        <v>1</v>
      </c>
      <c r="Q1" s="663"/>
      <c r="R1" s="663"/>
      <c r="S1" s="663"/>
      <c r="T1" s="664"/>
      <c r="U1" s="664"/>
      <c r="V1" s="664"/>
      <c r="W1" s="664"/>
      <c r="X1" s="664"/>
      <c r="Y1" s="664"/>
      <c r="Z1" s="664"/>
      <c r="AA1" s="664"/>
    </row>
    <row r="2" spans="1:27" x14ac:dyDescent="0.2">
      <c r="A2" s="922" t="s">
        <v>2</v>
      </c>
      <c r="B2" s="922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663">
        <f>ENDDATE-CURRENTFYE</f>
        <v>-45107</v>
      </c>
      <c r="Q2" s="663" t="s">
        <v>3</v>
      </c>
      <c r="R2" s="663"/>
      <c r="S2" s="663"/>
      <c r="T2" s="664"/>
      <c r="U2" s="664"/>
      <c r="V2" s="664"/>
      <c r="W2" s="664"/>
      <c r="X2" s="664"/>
      <c r="Y2" s="664"/>
      <c r="Z2" s="664"/>
      <c r="AA2" s="664"/>
    </row>
    <row r="3" spans="1:27" ht="13.5" thickBot="1" x14ac:dyDescent="0.25">
      <c r="A3" s="190" t="str">
        <f>+'Salary Detail'!A3</f>
        <v xml:space="preserve"> NON FEDERAL/ NON Standard F&amp;A 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65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63" t="s">
        <v>4</v>
      </c>
      <c r="R3" s="663"/>
      <c r="S3" s="663"/>
      <c r="T3" s="664"/>
      <c r="U3" s="664"/>
      <c r="V3" s="664"/>
      <c r="W3" s="664"/>
      <c r="X3" s="664"/>
      <c r="Y3" s="664"/>
      <c r="Z3" s="664"/>
      <c r="AA3" s="664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23" t="s">
        <v>23</v>
      </c>
      <c r="O4" s="924"/>
      <c r="P4" s="663"/>
      <c r="Q4" s="663" t="s">
        <v>5</v>
      </c>
      <c r="R4" s="663"/>
      <c r="S4" s="663"/>
      <c r="T4" s="664"/>
      <c r="U4" s="664"/>
      <c r="V4" s="664"/>
      <c r="W4" s="664"/>
      <c r="X4" s="664"/>
      <c r="Y4" s="664"/>
      <c r="Z4" s="664"/>
      <c r="AA4" s="664"/>
    </row>
    <row r="5" spans="1:27" ht="13.5" thickBot="1" x14ac:dyDescent="0.25">
      <c r="A5" s="196"/>
      <c r="B5" s="196"/>
      <c r="C5" s="191" t="s">
        <v>6</v>
      </c>
      <c r="D5" s="906" t="str">
        <f>IF('Salary Detail'!E5=0,"",'Salary Detail'!E5)</f>
        <v/>
      </c>
      <c r="E5" s="907"/>
      <c r="F5" s="908"/>
      <c r="G5" s="908"/>
      <c r="H5" s="908"/>
      <c r="I5" s="908"/>
      <c r="J5" s="908"/>
      <c r="K5" s="908"/>
      <c r="L5" s="197"/>
      <c r="M5" s="197"/>
      <c r="N5" s="925" t="s">
        <v>123</v>
      </c>
      <c r="O5" s="918"/>
      <c r="P5" s="663">
        <v>365</v>
      </c>
      <c r="Q5" s="663" t="s">
        <v>7</v>
      </c>
      <c r="R5" s="663"/>
      <c r="S5" s="663"/>
      <c r="T5" s="664"/>
      <c r="U5" s="664"/>
      <c r="V5" s="664"/>
      <c r="W5" s="664"/>
      <c r="X5" s="664"/>
      <c r="Y5" s="664"/>
      <c r="Z5" s="664"/>
      <c r="AA5" s="664"/>
    </row>
    <row r="6" spans="1:27" x14ac:dyDescent="0.2">
      <c r="A6" s="196"/>
      <c r="B6" s="196"/>
      <c r="C6" s="191" t="s">
        <v>8</v>
      </c>
      <c r="D6" s="906" t="str">
        <f>IF('Salary Detail'!E6=0,"",'Salary Detail'!E6)</f>
        <v/>
      </c>
      <c r="E6" s="907"/>
      <c r="F6" s="908"/>
      <c r="G6" s="908"/>
      <c r="H6" s="908"/>
      <c r="I6" s="908"/>
      <c r="J6" s="908"/>
      <c r="K6" s="908"/>
      <c r="L6" s="198"/>
      <c r="M6" s="198"/>
      <c r="N6" s="914" t="s">
        <v>125</v>
      </c>
      <c r="O6" s="915"/>
      <c r="P6" s="663"/>
      <c r="Q6" s="663" t="s">
        <v>9</v>
      </c>
      <c r="R6" s="663"/>
      <c r="S6" s="663"/>
      <c r="T6" s="664"/>
      <c r="U6" s="664"/>
      <c r="V6" s="664"/>
      <c r="W6" s="664"/>
      <c r="X6" s="664"/>
      <c r="Y6" s="664"/>
      <c r="Z6" s="664"/>
      <c r="AA6" s="664"/>
    </row>
    <row r="7" spans="1:27" x14ac:dyDescent="0.2">
      <c r="A7" s="196"/>
      <c r="B7" s="196"/>
      <c r="C7" s="191" t="s">
        <v>122</v>
      </c>
      <c r="D7" s="906" t="str">
        <f>IF('Salary Detail'!E7=0,"",'Salary Detail'!E7)</f>
        <v/>
      </c>
      <c r="E7" s="907"/>
      <c r="F7" s="908"/>
      <c r="G7" s="908"/>
      <c r="H7" s="908"/>
      <c r="I7" s="908"/>
      <c r="J7" s="908"/>
      <c r="K7" s="908"/>
      <c r="L7" s="198"/>
      <c r="M7" s="198"/>
      <c r="N7" s="921" t="s">
        <v>130</v>
      </c>
      <c r="O7" s="915"/>
      <c r="P7" s="663"/>
      <c r="Q7" s="663"/>
      <c r="R7" s="663"/>
      <c r="S7" s="663"/>
      <c r="T7" s="664"/>
      <c r="U7" s="664"/>
      <c r="V7" s="664"/>
      <c r="W7" s="664"/>
      <c r="X7" s="664"/>
      <c r="Y7" s="664"/>
      <c r="Z7" s="664"/>
      <c r="AA7" s="664"/>
    </row>
    <row r="8" spans="1:27" x14ac:dyDescent="0.2">
      <c r="A8" s="196"/>
      <c r="B8" s="196"/>
      <c r="C8" s="191" t="s">
        <v>10</v>
      </c>
      <c r="D8" s="906" t="str">
        <f>IF('Salary Detail'!E8=0,"",'Salary Detail'!E8)</f>
        <v/>
      </c>
      <c r="E8" s="907"/>
      <c r="F8" s="908"/>
      <c r="G8" s="908"/>
      <c r="H8" s="908"/>
      <c r="I8" s="908"/>
      <c r="J8" s="908"/>
      <c r="K8" s="908"/>
      <c r="L8" s="198"/>
      <c r="M8" s="198"/>
      <c r="N8" s="914" t="s">
        <v>126</v>
      </c>
      <c r="O8" s="915"/>
      <c r="P8" s="663"/>
      <c r="Q8" s="663" t="s">
        <v>11</v>
      </c>
      <c r="R8" s="663"/>
      <c r="S8" s="663"/>
      <c r="T8" s="664"/>
      <c r="U8" s="664"/>
      <c r="V8" s="664"/>
      <c r="W8" s="664"/>
      <c r="X8" s="664"/>
      <c r="Y8" s="664"/>
      <c r="Z8" s="664"/>
      <c r="AA8" s="664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14" t="s">
        <v>127</v>
      </c>
      <c r="O9" s="915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13" t="s">
        <v>206</v>
      </c>
      <c r="H10" s="835"/>
      <c r="I10" s="835"/>
      <c r="J10" s="835"/>
      <c r="K10" s="233" t="str">
        <f>IF(NUMMONTHS="","",NUMMONTHS)</f>
        <v/>
      </c>
      <c r="L10" s="198"/>
      <c r="M10" s="198"/>
      <c r="N10" s="914" t="s">
        <v>134</v>
      </c>
      <c r="O10" s="915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13" t="s">
        <v>181</v>
      </c>
      <c r="H11" s="835"/>
      <c r="I11" s="835"/>
      <c r="J11" s="835"/>
      <c r="K11" s="200">
        <f>ROUNDUP(totalyrs,0)</f>
        <v>1</v>
      </c>
      <c r="L11" s="198"/>
      <c r="M11" s="198"/>
      <c r="N11" s="914" t="s">
        <v>128</v>
      </c>
      <c r="O11" s="915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13" t="s">
        <v>112</v>
      </c>
      <c r="H12" s="835"/>
      <c r="I12" s="835"/>
      <c r="J12" s="835"/>
      <c r="K12" s="200">
        <f>ABS(CURRENTFYE-ENDDATE)</f>
        <v>45107</v>
      </c>
      <c r="L12" s="201"/>
      <c r="M12" s="201"/>
      <c r="N12" s="69" t="s">
        <v>129</v>
      </c>
      <c r="O12" s="68"/>
      <c r="P12" s="664"/>
      <c r="Q12" s="666"/>
      <c r="R12" s="666"/>
      <c r="S12" s="666"/>
      <c r="T12" s="664"/>
      <c r="U12" s="664"/>
      <c r="V12" s="664"/>
      <c r="W12" s="664"/>
      <c r="X12" s="664"/>
      <c r="Y12" s="664"/>
      <c r="Z12" s="664"/>
      <c r="AA12" s="664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16" t="s">
        <v>124</v>
      </c>
      <c r="O13" s="915"/>
      <c r="P13" s="666" t="s">
        <v>13</v>
      </c>
      <c r="Q13" s="666"/>
      <c r="R13" s="666"/>
      <c r="S13" s="666"/>
      <c r="T13" s="664"/>
      <c r="U13" s="664"/>
      <c r="V13" s="664"/>
      <c r="W13" s="664"/>
      <c r="X13" s="664"/>
      <c r="Y13" s="664"/>
      <c r="Z13" s="664"/>
      <c r="AA13" s="664"/>
    </row>
    <row r="14" spans="1:27" ht="13.5" thickBot="1" x14ac:dyDescent="0.25">
      <c r="A14" s="196"/>
      <c r="B14" s="196"/>
      <c r="C14" s="191"/>
      <c r="D14" s="195"/>
      <c r="E14" s="195"/>
      <c r="F14" s="913" t="s">
        <v>140</v>
      </c>
      <c r="G14" s="835"/>
      <c r="H14" s="835"/>
      <c r="I14" s="835"/>
      <c r="J14" s="835"/>
      <c r="K14" s="81">
        <f>ROUND((ENDDATE-STARTDATE)/(365.25/12),0)</f>
        <v>0</v>
      </c>
      <c r="L14" s="203"/>
      <c r="M14" s="203"/>
      <c r="N14" s="917"/>
      <c r="O14" s="918"/>
      <c r="P14" s="663" t="s">
        <v>15</v>
      </c>
      <c r="Q14" s="663" t="s">
        <v>15</v>
      </c>
      <c r="R14" s="663" t="s">
        <v>16</v>
      </c>
      <c r="S14" s="663" t="s">
        <v>16</v>
      </c>
      <c r="T14" s="664"/>
      <c r="U14" s="664"/>
      <c r="V14" s="664"/>
      <c r="W14" s="664"/>
      <c r="X14" s="664"/>
      <c r="Y14" s="664"/>
      <c r="Z14" s="664"/>
      <c r="AA14" s="664"/>
    </row>
    <row r="15" spans="1:27" ht="12.75" customHeight="1" x14ac:dyDescent="0.2">
      <c r="A15" s="196"/>
      <c r="B15" s="196"/>
      <c r="C15" s="191"/>
      <c r="D15" s="195"/>
      <c r="E15" s="195"/>
      <c r="F15" s="913" t="s">
        <v>113</v>
      </c>
      <c r="G15" s="835"/>
      <c r="H15" s="835"/>
      <c r="I15" s="835"/>
      <c r="J15" s="835"/>
      <c r="K15" s="20">
        <v>0.04</v>
      </c>
      <c r="L15" s="196"/>
      <c r="M15" s="196"/>
      <c r="N15" s="195"/>
      <c r="O15" s="919"/>
      <c r="P15" s="663" t="s">
        <v>17</v>
      </c>
      <c r="Q15" s="663" t="s">
        <v>18</v>
      </c>
      <c r="R15" s="663" t="s">
        <v>17</v>
      </c>
      <c r="S15" s="663" t="s">
        <v>18</v>
      </c>
      <c r="T15" s="664"/>
      <c r="U15" s="664"/>
      <c r="V15" s="664"/>
      <c r="W15" s="664"/>
      <c r="X15" s="664"/>
      <c r="Y15" s="664"/>
      <c r="Z15" s="664"/>
      <c r="AA15" s="664"/>
    </row>
    <row r="16" spans="1:27" x14ac:dyDescent="0.2">
      <c r="A16" s="196"/>
      <c r="B16" s="196"/>
      <c r="C16" s="191"/>
      <c r="D16" s="195"/>
      <c r="E16" s="195"/>
      <c r="F16" s="195"/>
      <c r="G16" s="913" t="s">
        <v>114</v>
      </c>
      <c r="H16" s="835"/>
      <c r="I16" s="835"/>
      <c r="J16" s="835"/>
      <c r="K16" s="21">
        <f>SUM(P16:S16)</f>
        <v>1</v>
      </c>
      <c r="L16" s="196"/>
      <c r="M16" s="196"/>
      <c r="N16" s="195"/>
      <c r="O16" s="920"/>
      <c r="P16" s="665">
        <f>IF(PERIOD1&lt;365,IF(ENDDATE&lt;=CURRENTFYE,PERIOD1/365,0),0)</f>
        <v>0</v>
      </c>
      <c r="Q16" s="665">
        <f>IF(PERIOD1&lt;365,IF(ENDDATE&gt;CURRENTFYE,CFYE_EDPCNT*(PERIOD1/365),0),0)</f>
        <v>0</v>
      </c>
      <c r="R16" s="665">
        <f>IF(PERIOD1&gt;=365,IF(ENDDATE&lt;=CURRENTFYE,1,0),0)</f>
        <v>1</v>
      </c>
      <c r="S16" s="665">
        <f>IF(PERIOD1&gt;=365,IF(ENDDATE&gt;CURRENTFYE,1+($K$15*ENDDAYS/365),0),0)</f>
        <v>0</v>
      </c>
      <c r="T16" s="664"/>
      <c r="U16" s="664"/>
      <c r="V16" s="664"/>
      <c r="W16" s="664"/>
      <c r="X16" s="664"/>
      <c r="Y16" s="664"/>
      <c r="Z16" s="664"/>
      <c r="AA16" s="664"/>
    </row>
    <row r="17" spans="1:27" x14ac:dyDescent="0.2">
      <c r="A17" s="196"/>
      <c r="B17" s="196"/>
      <c r="C17" s="191"/>
      <c r="D17" s="195"/>
      <c r="E17" s="195"/>
      <c r="F17" s="195"/>
      <c r="G17" s="913" t="s">
        <v>207</v>
      </c>
      <c r="H17" s="835"/>
      <c r="I17" s="835"/>
      <c r="J17" s="835"/>
      <c r="K17" s="274">
        <f>MAXSAL</f>
        <v>203700</v>
      </c>
      <c r="L17" s="196"/>
      <c r="M17" s="196"/>
      <c r="N17" s="195"/>
      <c r="O17" s="920"/>
      <c r="P17" s="663"/>
      <c r="Q17" s="663"/>
      <c r="R17" s="663"/>
      <c r="S17" s="663" t="s">
        <v>14</v>
      </c>
      <c r="T17" s="664"/>
      <c r="U17" s="664"/>
      <c r="V17" s="664"/>
      <c r="W17" s="664"/>
      <c r="X17" s="664"/>
      <c r="Y17" s="664"/>
      <c r="Z17" s="664"/>
      <c r="AA17" s="664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20"/>
      <c r="P18" s="663"/>
      <c r="Q18" s="663"/>
      <c r="R18" s="663"/>
      <c r="S18" s="663"/>
      <c r="T18" s="664"/>
      <c r="U18" s="664"/>
      <c r="V18" s="664"/>
      <c r="W18" s="664"/>
      <c r="X18" s="664"/>
      <c r="Y18" s="664"/>
      <c r="Z18" s="664"/>
      <c r="AA18" s="664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66" t="s">
        <v>19</v>
      </c>
      <c r="Q19" s="666"/>
      <c r="R19" s="666"/>
      <c r="S19" s="666"/>
      <c r="T19" s="667" t="s">
        <v>20</v>
      </c>
      <c r="U19" s="664"/>
      <c r="V19" s="664"/>
      <c r="W19" s="664"/>
      <c r="X19" s="664"/>
      <c r="Y19" s="664"/>
      <c r="Z19" s="664"/>
      <c r="AA19" s="664"/>
    </row>
    <row r="20" spans="1:27" x14ac:dyDescent="0.2">
      <c r="A20" s="909" t="s">
        <v>13</v>
      </c>
      <c r="B20" s="910"/>
      <c r="C20" s="67"/>
      <c r="D20" s="22" t="s">
        <v>21</v>
      </c>
      <c r="E20" s="22"/>
      <c r="F20" s="22" t="s">
        <v>208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63"/>
      <c r="Q20" s="666" t="s">
        <v>25</v>
      </c>
      <c r="R20" s="666"/>
      <c r="S20" s="666"/>
      <c r="T20" s="666"/>
      <c r="U20" s="668" t="s">
        <v>26</v>
      </c>
      <c r="V20" s="664"/>
      <c r="W20" s="664"/>
      <c r="X20" s="664"/>
      <c r="Y20" s="664"/>
      <c r="Z20" s="664"/>
      <c r="AA20" s="664"/>
    </row>
    <row r="21" spans="1:27" x14ac:dyDescent="0.2">
      <c r="A21" s="911" t="s">
        <v>223</v>
      </c>
      <c r="B21" s="912"/>
      <c r="C21" s="46" t="s">
        <v>210</v>
      </c>
      <c r="D21" s="46" t="s">
        <v>27</v>
      </c>
      <c r="E21" s="46" t="s">
        <v>225</v>
      </c>
      <c r="F21" s="25" t="s">
        <v>230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63"/>
      <c r="Q21" s="668" t="s">
        <v>17</v>
      </c>
      <c r="R21" s="668" t="str">
        <f>Q21</f>
        <v>ED&lt;=CYFE</v>
      </c>
      <c r="S21" s="668" t="s">
        <v>18</v>
      </c>
      <c r="T21" s="668" t="str">
        <f>S21</f>
        <v>ED&gt;CYFE</v>
      </c>
      <c r="U21" s="668" t="s">
        <v>31</v>
      </c>
      <c r="V21" s="664"/>
      <c r="W21" s="664"/>
      <c r="X21" s="664"/>
      <c r="Y21" s="664"/>
      <c r="Z21" s="664"/>
      <c r="AA21" s="664"/>
    </row>
    <row r="22" spans="1:27" x14ac:dyDescent="0.2">
      <c r="A22" s="263" t="s">
        <v>222</v>
      </c>
      <c r="B22" s="275" t="s">
        <v>224</v>
      </c>
      <c r="C22" s="27" t="s">
        <v>132</v>
      </c>
      <c r="D22" s="27" t="s">
        <v>29</v>
      </c>
      <c r="E22" s="27" t="s">
        <v>226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68"/>
      <c r="Q22" s="668" t="s">
        <v>39</v>
      </c>
      <c r="R22" s="668" t="s">
        <v>40</v>
      </c>
      <c r="S22" s="668" t="str">
        <f>Q22</f>
        <v>Sal&lt;Max</v>
      </c>
      <c r="T22" s="668" t="str">
        <f>R22</f>
        <v>Sal&gt;=Max</v>
      </c>
      <c r="U22" s="668">
        <f>IF(MOD(YEAR(ENDDATE),4)=0,365,365)</f>
        <v>365</v>
      </c>
      <c r="V22" s="664"/>
      <c r="W22" s="664"/>
      <c r="X22" s="664"/>
      <c r="Y22" s="664"/>
      <c r="Z22" s="664"/>
      <c r="AA22" s="664"/>
    </row>
    <row r="23" spans="1:27" x14ac:dyDescent="0.2">
      <c r="A23" s="540"/>
      <c r="B23" s="581"/>
      <c r="C23" s="584"/>
      <c r="D23" s="585"/>
      <c r="E23" s="586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1"/>
      <c r="H23" s="177"/>
      <c r="I23" s="176" t="str">
        <f t="shared" ref="I23:I62" si="1">IFERROR(IF(ROUND(F23*G23,0)=0,"",ROUND(F23*G23,0)),"")</f>
        <v/>
      </c>
      <c r="J23" s="176"/>
      <c r="K23" s="587" t="str">
        <f t="shared" ref="K23:K62" si="2">IF(A23="","",26.5%)</f>
        <v/>
      </c>
      <c r="L23" s="176" t="str">
        <f t="shared" ref="L23:L62" si="3">IFERROR(I23*K23,"")</f>
        <v/>
      </c>
      <c r="M23" s="176"/>
      <c r="N23" s="178" t="str">
        <f t="shared" ref="N23:N62" si="4">IFERROR(I23+L23,"")</f>
        <v/>
      </c>
      <c r="O23" s="542"/>
      <c r="P23" s="663"/>
      <c r="Q23" s="663">
        <f>ROUND(IF(AND(ENDDATE&lt;=CURRENTFYE,D23*FACTOR*yr1percent&lt;MAXSAL),D23*FACTOR*yr1percent,0),0)</f>
        <v>0</v>
      </c>
      <c r="R23" s="663">
        <f>ROUND(IF(AND(ENDDATE&lt;=CURRENTFYE,D23*FACTOR&gt;=MAXSAL),MAXSAL*yr1percent,0),0)</f>
        <v>0</v>
      </c>
      <c r="S23" s="663">
        <f t="shared" ref="S23:S62" si="5">ROUND(IF(AND(ENDDATE&gt;CURRENTFYE,D23*FACTOR&lt;MAXSAL),D23*$K$16,0),0)</f>
        <v>0</v>
      </c>
      <c r="T23" s="663">
        <f>ROUND(IF(AND(ENDDATE&gt;CURRENTFYE,D23*FACTOR&gt;=MAXSAL),MAXSAL*yr1percent,0),0)</f>
        <v>0</v>
      </c>
      <c r="U23" s="665">
        <f>365/U22</f>
        <v>1</v>
      </c>
      <c r="V23" s="664"/>
      <c r="W23" s="664"/>
      <c r="X23" s="664"/>
      <c r="Y23" s="664"/>
      <c r="Z23" s="664"/>
      <c r="AA23" s="664"/>
    </row>
    <row r="24" spans="1:27" x14ac:dyDescent="0.2">
      <c r="A24" s="205"/>
      <c r="B24" s="582"/>
      <c r="C24" s="588"/>
      <c r="D24" s="589"/>
      <c r="E24" s="590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 t="shared" si="2"/>
        <v/>
      </c>
      <c r="L24" s="179" t="str">
        <f t="shared" si="3"/>
        <v/>
      </c>
      <c r="M24" s="179"/>
      <c r="N24" s="182" t="str">
        <f t="shared" si="4"/>
        <v/>
      </c>
      <c r="O24" s="236"/>
      <c r="P24" s="663"/>
      <c r="Q24" s="663">
        <f t="shared" ref="Q24:Q62" si="6">ROUND(IF(AND(ENDDATE&lt;=CURRENTFYE,D24*FACTOR*yr1percent&lt;MAXSAL),D24*FACTOR*yr1percent,0),0)</f>
        <v>0</v>
      </c>
      <c r="R24" s="663">
        <f t="shared" ref="R24:R62" si="7">ROUND(IF(AND(ENDDATE&lt;=CURRENTFYE,D24*FACTOR&gt;=MAXSAL),MAXSAL*yr1percent,0),0)</f>
        <v>0</v>
      </c>
      <c r="S24" s="663">
        <f t="shared" si="5"/>
        <v>0</v>
      </c>
      <c r="T24" s="663">
        <f t="shared" ref="T24:T62" si="8">ROUND(IF(AND(ENDDATE&gt;CURRENTFYE,D24*FACTOR&gt;=MAXSAL),MAXSAL*yr1percent,0),0)</f>
        <v>0</v>
      </c>
      <c r="U24" s="668"/>
      <c r="V24" s="664"/>
      <c r="W24" s="664"/>
      <c r="X24" s="664"/>
      <c r="Y24" s="664"/>
      <c r="Z24" s="664"/>
      <c r="AA24" s="664"/>
    </row>
    <row r="25" spans="1:27" x14ac:dyDescent="0.2">
      <c r="A25" s="205"/>
      <c r="B25" s="582"/>
      <c r="C25" s="588"/>
      <c r="D25" s="589"/>
      <c r="E25" s="590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 t="shared" si="2"/>
        <v/>
      </c>
      <c r="L25" s="179" t="str">
        <f t="shared" si="3"/>
        <v/>
      </c>
      <c r="M25" s="179"/>
      <c r="N25" s="182" t="str">
        <f t="shared" si="4"/>
        <v/>
      </c>
      <c r="O25" s="236"/>
      <c r="P25" s="663"/>
      <c r="Q25" s="663">
        <f t="shared" si="6"/>
        <v>0</v>
      </c>
      <c r="R25" s="663">
        <f t="shared" si="7"/>
        <v>0</v>
      </c>
      <c r="S25" s="663">
        <f t="shared" si="5"/>
        <v>0</v>
      </c>
      <c r="T25" s="663">
        <f t="shared" si="8"/>
        <v>0</v>
      </c>
      <c r="U25" s="668"/>
      <c r="V25" s="664"/>
      <c r="W25" s="664"/>
      <c r="X25" s="664"/>
      <c r="Y25" s="664"/>
      <c r="Z25" s="664"/>
      <c r="AA25" s="664"/>
    </row>
    <row r="26" spans="1:27" x14ac:dyDescent="0.2">
      <c r="A26" s="205"/>
      <c r="B26" s="582"/>
      <c r="C26" s="588"/>
      <c r="D26" s="589"/>
      <c r="E26" s="590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 t="shared" si="2"/>
        <v/>
      </c>
      <c r="L26" s="179" t="str">
        <f t="shared" si="3"/>
        <v/>
      </c>
      <c r="M26" s="179"/>
      <c r="N26" s="182" t="str">
        <f t="shared" si="4"/>
        <v/>
      </c>
      <c r="O26" s="236"/>
      <c r="P26" s="663"/>
      <c r="Q26" s="663">
        <f t="shared" si="6"/>
        <v>0</v>
      </c>
      <c r="R26" s="663">
        <f t="shared" si="7"/>
        <v>0</v>
      </c>
      <c r="S26" s="663">
        <f t="shared" si="5"/>
        <v>0</v>
      </c>
      <c r="T26" s="663">
        <f t="shared" si="8"/>
        <v>0</v>
      </c>
      <c r="U26" s="668"/>
      <c r="V26" s="664"/>
      <c r="W26" s="664"/>
      <c r="X26" s="664"/>
      <c r="Y26" s="664"/>
      <c r="Z26" s="664"/>
      <c r="AA26" s="664"/>
    </row>
    <row r="27" spans="1:27" x14ac:dyDescent="0.2">
      <c r="A27" s="205"/>
      <c r="B27" s="582"/>
      <c r="C27" s="588"/>
      <c r="D27" s="589"/>
      <c r="E27" s="590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 t="shared" si="2"/>
        <v/>
      </c>
      <c r="L27" s="179" t="str">
        <f t="shared" si="3"/>
        <v/>
      </c>
      <c r="M27" s="179"/>
      <c r="N27" s="182" t="str">
        <f t="shared" si="4"/>
        <v/>
      </c>
      <c r="O27" s="236"/>
      <c r="P27" s="663"/>
      <c r="Q27" s="663">
        <f t="shared" si="6"/>
        <v>0</v>
      </c>
      <c r="R27" s="663">
        <f t="shared" si="7"/>
        <v>0</v>
      </c>
      <c r="S27" s="663">
        <f t="shared" si="5"/>
        <v>0</v>
      </c>
      <c r="T27" s="663">
        <f t="shared" si="8"/>
        <v>0</v>
      </c>
      <c r="U27" s="668"/>
      <c r="V27" s="664"/>
      <c r="W27" s="664"/>
      <c r="X27" s="664"/>
      <c r="Y27" s="664"/>
      <c r="Z27" s="664"/>
      <c r="AA27" s="664"/>
    </row>
    <row r="28" spans="1:27" x14ac:dyDescent="0.2">
      <c r="A28" s="205"/>
      <c r="B28" s="582"/>
      <c r="C28" s="588"/>
      <c r="D28" s="589"/>
      <c r="E28" s="590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si="2"/>
        <v/>
      </c>
      <c r="L28" s="179" t="str">
        <f t="shared" si="3"/>
        <v/>
      </c>
      <c r="M28" s="179"/>
      <c r="N28" s="182" t="str">
        <f t="shared" si="4"/>
        <v/>
      </c>
      <c r="O28" s="236"/>
      <c r="P28" s="663"/>
      <c r="Q28" s="663">
        <f t="shared" si="6"/>
        <v>0</v>
      </c>
      <c r="R28" s="663">
        <f t="shared" si="7"/>
        <v>0</v>
      </c>
      <c r="S28" s="663">
        <f t="shared" si="5"/>
        <v>0</v>
      </c>
      <c r="T28" s="663">
        <f t="shared" si="8"/>
        <v>0</v>
      </c>
      <c r="U28" s="668"/>
      <c r="V28" s="664"/>
      <c r="W28" s="664"/>
      <c r="X28" s="664"/>
      <c r="Y28" s="664"/>
      <c r="Z28" s="664"/>
      <c r="AA28" s="664"/>
    </row>
    <row r="29" spans="1:27" x14ac:dyDescent="0.2">
      <c r="A29" s="205"/>
      <c r="B29" s="582"/>
      <c r="C29" s="588"/>
      <c r="D29" s="589"/>
      <c r="E29" s="590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2"/>
        <v/>
      </c>
      <c r="L29" s="179" t="str">
        <f t="shared" si="3"/>
        <v/>
      </c>
      <c r="M29" s="179"/>
      <c r="N29" s="182" t="str">
        <f t="shared" si="4"/>
        <v/>
      </c>
      <c r="O29" s="236"/>
      <c r="P29" s="663"/>
      <c r="Q29" s="663">
        <f t="shared" si="6"/>
        <v>0</v>
      </c>
      <c r="R29" s="663">
        <f t="shared" si="7"/>
        <v>0</v>
      </c>
      <c r="S29" s="663">
        <f t="shared" si="5"/>
        <v>0</v>
      </c>
      <c r="T29" s="663">
        <f t="shared" si="8"/>
        <v>0</v>
      </c>
      <c r="U29" s="668"/>
      <c r="V29" s="664"/>
      <c r="W29" s="664"/>
      <c r="X29" s="664"/>
      <c r="Y29" s="664"/>
      <c r="Z29" s="664"/>
      <c r="AA29" s="664"/>
    </row>
    <row r="30" spans="1:27" x14ac:dyDescent="0.2">
      <c r="A30" s="205"/>
      <c r="B30" s="582"/>
      <c r="C30" s="588"/>
      <c r="D30" s="589"/>
      <c r="E30" s="590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2"/>
        <v/>
      </c>
      <c r="L30" s="179" t="str">
        <f t="shared" si="3"/>
        <v/>
      </c>
      <c r="M30" s="179"/>
      <c r="N30" s="182" t="str">
        <f t="shared" si="4"/>
        <v/>
      </c>
      <c r="O30" s="236"/>
      <c r="P30" s="663"/>
      <c r="Q30" s="663">
        <f t="shared" si="6"/>
        <v>0</v>
      </c>
      <c r="R30" s="663">
        <f t="shared" si="7"/>
        <v>0</v>
      </c>
      <c r="S30" s="663">
        <f t="shared" si="5"/>
        <v>0</v>
      </c>
      <c r="T30" s="663">
        <f t="shared" si="8"/>
        <v>0</v>
      </c>
      <c r="U30" s="668"/>
      <c r="V30" s="664"/>
      <c r="W30" s="664"/>
      <c r="X30" s="664"/>
      <c r="Y30" s="664"/>
      <c r="Z30" s="664"/>
      <c r="AA30" s="664"/>
    </row>
    <row r="31" spans="1:27" x14ac:dyDescent="0.2">
      <c r="A31" s="205"/>
      <c r="B31" s="582"/>
      <c r="C31" s="588"/>
      <c r="D31" s="589"/>
      <c r="E31" s="590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2"/>
        <v/>
      </c>
      <c r="L31" s="179" t="str">
        <f t="shared" si="3"/>
        <v/>
      </c>
      <c r="M31" s="179"/>
      <c r="N31" s="182" t="str">
        <f t="shared" si="4"/>
        <v/>
      </c>
      <c r="O31" s="236"/>
      <c r="P31" s="663"/>
      <c r="Q31" s="663">
        <f t="shared" si="6"/>
        <v>0</v>
      </c>
      <c r="R31" s="663">
        <f t="shared" si="7"/>
        <v>0</v>
      </c>
      <c r="S31" s="663">
        <f t="shared" si="5"/>
        <v>0</v>
      </c>
      <c r="T31" s="663">
        <f t="shared" si="8"/>
        <v>0</v>
      </c>
      <c r="U31" s="668"/>
      <c r="V31" s="664"/>
      <c r="W31" s="664"/>
      <c r="X31" s="664"/>
      <c r="Y31" s="664"/>
      <c r="Z31" s="664"/>
      <c r="AA31" s="664"/>
    </row>
    <row r="32" spans="1:27" x14ac:dyDescent="0.2">
      <c r="A32" s="205"/>
      <c r="B32" s="582"/>
      <c r="C32" s="588"/>
      <c r="D32" s="589"/>
      <c r="E32" s="590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2"/>
        <v/>
      </c>
      <c r="L32" s="179" t="str">
        <f t="shared" si="3"/>
        <v/>
      </c>
      <c r="M32" s="179"/>
      <c r="N32" s="182" t="str">
        <f t="shared" si="4"/>
        <v/>
      </c>
      <c r="O32" s="236"/>
      <c r="P32" s="663"/>
      <c r="Q32" s="663">
        <f t="shared" si="6"/>
        <v>0</v>
      </c>
      <c r="R32" s="663">
        <f t="shared" si="7"/>
        <v>0</v>
      </c>
      <c r="S32" s="663">
        <f t="shared" si="5"/>
        <v>0</v>
      </c>
      <c r="T32" s="663">
        <f t="shared" si="8"/>
        <v>0</v>
      </c>
      <c r="U32" s="668"/>
      <c r="V32" s="664"/>
      <c r="W32" s="664"/>
      <c r="X32" s="664"/>
      <c r="Y32" s="664"/>
      <c r="Z32" s="664"/>
      <c r="AA32" s="664"/>
    </row>
    <row r="33" spans="1:27" x14ac:dyDescent="0.2">
      <c r="A33" s="205"/>
      <c r="B33" s="582"/>
      <c r="C33" s="588"/>
      <c r="D33" s="589"/>
      <c r="E33" s="590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2"/>
        <v/>
      </c>
      <c r="L33" s="179" t="str">
        <f t="shared" si="3"/>
        <v/>
      </c>
      <c r="M33" s="179"/>
      <c r="N33" s="182" t="str">
        <f t="shared" si="4"/>
        <v/>
      </c>
      <c r="O33" s="236"/>
      <c r="P33" s="663"/>
      <c r="Q33" s="663">
        <f t="shared" si="6"/>
        <v>0</v>
      </c>
      <c r="R33" s="663">
        <f t="shared" si="7"/>
        <v>0</v>
      </c>
      <c r="S33" s="663">
        <f t="shared" si="5"/>
        <v>0</v>
      </c>
      <c r="T33" s="663">
        <f t="shared" si="8"/>
        <v>0</v>
      </c>
      <c r="U33" s="664"/>
      <c r="V33" s="664"/>
      <c r="W33" s="664"/>
      <c r="X33" s="664"/>
      <c r="Y33" s="664"/>
      <c r="Z33" s="664"/>
      <c r="AA33" s="664"/>
    </row>
    <row r="34" spans="1:27" x14ac:dyDescent="0.2">
      <c r="A34" s="205"/>
      <c r="B34" s="582"/>
      <c r="C34" s="588"/>
      <c r="D34" s="589"/>
      <c r="E34" s="590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2"/>
        <v/>
      </c>
      <c r="L34" s="179" t="str">
        <f t="shared" si="3"/>
        <v/>
      </c>
      <c r="M34" s="179"/>
      <c r="N34" s="182" t="str">
        <f t="shared" si="4"/>
        <v/>
      </c>
      <c r="O34" s="236"/>
      <c r="P34" s="663"/>
      <c r="Q34" s="663">
        <f t="shared" si="6"/>
        <v>0</v>
      </c>
      <c r="R34" s="663">
        <f t="shared" si="7"/>
        <v>0</v>
      </c>
      <c r="S34" s="663">
        <f t="shared" si="5"/>
        <v>0</v>
      </c>
      <c r="T34" s="663">
        <f t="shared" si="8"/>
        <v>0</v>
      </c>
      <c r="U34" s="664"/>
      <c r="V34" s="664"/>
      <c r="W34" s="664"/>
      <c r="X34" s="664"/>
      <c r="Y34" s="664"/>
      <c r="Z34" s="664"/>
      <c r="AA34" s="664"/>
    </row>
    <row r="35" spans="1:27" x14ac:dyDescent="0.2">
      <c r="A35" s="205"/>
      <c r="B35" s="582"/>
      <c r="C35" s="588"/>
      <c r="D35" s="589"/>
      <c r="E35" s="590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2"/>
        <v/>
      </c>
      <c r="L35" s="179" t="str">
        <f t="shared" si="3"/>
        <v/>
      </c>
      <c r="M35" s="179"/>
      <c r="N35" s="182" t="str">
        <f t="shared" si="4"/>
        <v/>
      </c>
      <c r="O35" s="236"/>
      <c r="P35" s="663"/>
      <c r="Q35" s="663">
        <f t="shared" si="6"/>
        <v>0</v>
      </c>
      <c r="R35" s="663">
        <f t="shared" si="7"/>
        <v>0</v>
      </c>
      <c r="S35" s="663">
        <f t="shared" si="5"/>
        <v>0</v>
      </c>
      <c r="T35" s="663">
        <f t="shared" si="8"/>
        <v>0</v>
      </c>
      <c r="U35" s="664"/>
      <c r="V35" s="664"/>
      <c r="W35" s="664"/>
      <c r="X35" s="664"/>
      <c r="Y35" s="664"/>
      <c r="Z35" s="664"/>
      <c r="AA35" s="664"/>
    </row>
    <row r="36" spans="1:27" x14ac:dyDescent="0.2">
      <c r="A36" s="205"/>
      <c r="B36" s="582"/>
      <c r="C36" s="588"/>
      <c r="D36" s="589"/>
      <c r="E36" s="590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2"/>
        <v/>
      </c>
      <c r="L36" s="179" t="str">
        <f t="shared" si="3"/>
        <v/>
      </c>
      <c r="M36" s="179"/>
      <c r="N36" s="182" t="str">
        <f t="shared" si="4"/>
        <v/>
      </c>
      <c r="O36" s="236"/>
      <c r="P36" s="663"/>
      <c r="Q36" s="663">
        <f t="shared" si="6"/>
        <v>0</v>
      </c>
      <c r="R36" s="663">
        <f t="shared" si="7"/>
        <v>0</v>
      </c>
      <c r="S36" s="663">
        <f t="shared" si="5"/>
        <v>0</v>
      </c>
      <c r="T36" s="663">
        <f t="shared" si="8"/>
        <v>0</v>
      </c>
      <c r="U36" s="664"/>
      <c r="V36" s="664"/>
      <c r="W36" s="664"/>
      <c r="X36" s="664"/>
      <c r="Y36" s="664"/>
      <c r="Z36" s="664"/>
      <c r="AA36" s="664"/>
    </row>
    <row r="37" spans="1:27" x14ac:dyDescent="0.2">
      <c r="A37" s="205"/>
      <c r="B37" s="582"/>
      <c r="C37" s="588"/>
      <c r="D37" s="589"/>
      <c r="E37" s="590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2"/>
        <v/>
      </c>
      <c r="L37" s="179" t="str">
        <f t="shared" si="3"/>
        <v/>
      </c>
      <c r="M37" s="179"/>
      <c r="N37" s="182" t="str">
        <f t="shared" si="4"/>
        <v/>
      </c>
      <c r="O37" s="236"/>
      <c r="P37" s="663"/>
      <c r="Q37" s="663">
        <f t="shared" si="6"/>
        <v>0</v>
      </c>
      <c r="R37" s="663">
        <f t="shared" si="7"/>
        <v>0</v>
      </c>
      <c r="S37" s="663">
        <f t="shared" si="5"/>
        <v>0</v>
      </c>
      <c r="T37" s="663">
        <f t="shared" si="8"/>
        <v>0</v>
      </c>
      <c r="U37" s="664"/>
      <c r="V37" s="664"/>
      <c r="W37" s="664"/>
      <c r="X37" s="664"/>
      <c r="Y37" s="664"/>
      <c r="Z37" s="664"/>
      <c r="AA37" s="664"/>
    </row>
    <row r="38" spans="1:27" x14ac:dyDescent="0.2">
      <c r="A38" s="205"/>
      <c r="B38" s="582"/>
      <c r="C38" s="588"/>
      <c r="D38" s="589"/>
      <c r="E38" s="590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2"/>
        <v/>
      </c>
      <c r="L38" s="179" t="str">
        <f t="shared" si="3"/>
        <v/>
      </c>
      <c r="M38" s="179"/>
      <c r="N38" s="182" t="str">
        <f t="shared" si="4"/>
        <v/>
      </c>
      <c r="O38" s="236"/>
      <c r="P38" s="663"/>
      <c r="Q38" s="663">
        <f t="shared" si="6"/>
        <v>0</v>
      </c>
      <c r="R38" s="663">
        <f t="shared" si="7"/>
        <v>0</v>
      </c>
      <c r="S38" s="663">
        <f t="shared" si="5"/>
        <v>0</v>
      </c>
      <c r="T38" s="663">
        <f t="shared" si="8"/>
        <v>0</v>
      </c>
      <c r="U38" s="664"/>
      <c r="V38" s="664"/>
      <c r="W38" s="664"/>
      <c r="X38" s="664"/>
      <c r="Y38" s="664"/>
      <c r="Z38" s="664"/>
      <c r="AA38" s="664"/>
    </row>
    <row r="39" spans="1:27" x14ac:dyDescent="0.2">
      <c r="A39" s="205"/>
      <c r="B39" s="582"/>
      <c r="C39" s="588"/>
      <c r="D39" s="589"/>
      <c r="E39" s="590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2"/>
        <v/>
      </c>
      <c r="L39" s="179" t="str">
        <f t="shared" si="3"/>
        <v/>
      </c>
      <c r="M39" s="179"/>
      <c r="N39" s="182" t="str">
        <f t="shared" si="4"/>
        <v/>
      </c>
      <c r="O39" s="236"/>
      <c r="P39" s="663"/>
      <c r="Q39" s="663">
        <f t="shared" si="6"/>
        <v>0</v>
      </c>
      <c r="R39" s="663">
        <f t="shared" si="7"/>
        <v>0</v>
      </c>
      <c r="S39" s="663">
        <f t="shared" si="5"/>
        <v>0</v>
      </c>
      <c r="T39" s="663">
        <f t="shared" si="8"/>
        <v>0</v>
      </c>
      <c r="U39" s="664"/>
      <c r="V39" s="664"/>
      <c r="W39" s="664"/>
      <c r="X39" s="664"/>
      <c r="Y39" s="664"/>
      <c r="Z39" s="664"/>
      <c r="AA39" s="664"/>
    </row>
    <row r="40" spans="1:27" x14ac:dyDescent="0.2">
      <c r="A40" s="205"/>
      <c r="B40" s="582"/>
      <c r="C40" s="588"/>
      <c r="D40" s="589"/>
      <c r="E40" s="590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2"/>
        <v/>
      </c>
      <c r="L40" s="179" t="str">
        <f t="shared" si="3"/>
        <v/>
      </c>
      <c r="M40" s="179"/>
      <c r="N40" s="182" t="str">
        <f t="shared" si="4"/>
        <v/>
      </c>
      <c r="O40" s="236"/>
      <c r="P40" s="663"/>
      <c r="Q40" s="663">
        <f t="shared" si="6"/>
        <v>0</v>
      </c>
      <c r="R40" s="663">
        <f t="shared" si="7"/>
        <v>0</v>
      </c>
      <c r="S40" s="663">
        <f t="shared" si="5"/>
        <v>0</v>
      </c>
      <c r="T40" s="663">
        <f t="shared" si="8"/>
        <v>0</v>
      </c>
      <c r="U40" s="664"/>
      <c r="V40" s="664"/>
      <c r="W40" s="664"/>
      <c r="X40" s="664"/>
      <c r="Y40" s="664"/>
      <c r="Z40" s="664"/>
      <c r="AA40" s="664"/>
    </row>
    <row r="41" spans="1:27" x14ac:dyDescent="0.2">
      <c r="A41" s="205"/>
      <c r="B41" s="582"/>
      <c r="C41" s="588"/>
      <c r="D41" s="589"/>
      <c r="E41" s="590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2"/>
        <v/>
      </c>
      <c r="L41" s="179" t="str">
        <f t="shared" si="3"/>
        <v/>
      </c>
      <c r="M41" s="179"/>
      <c r="N41" s="182" t="str">
        <f t="shared" si="4"/>
        <v/>
      </c>
      <c r="O41" s="236"/>
      <c r="P41" s="663"/>
      <c r="Q41" s="663">
        <f t="shared" si="6"/>
        <v>0</v>
      </c>
      <c r="R41" s="663">
        <f t="shared" si="7"/>
        <v>0</v>
      </c>
      <c r="S41" s="663">
        <f t="shared" si="5"/>
        <v>0</v>
      </c>
      <c r="T41" s="663">
        <f t="shared" si="8"/>
        <v>0</v>
      </c>
      <c r="U41" s="664"/>
      <c r="V41" s="664"/>
      <c r="W41" s="664"/>
      <c r="X41" s="664"/>
      <c r="Y41" s="664"/>
      <c r="Z41" s="664"/>
      <c r="AA41" s="664"/>
    </row>
    <row r="42" spans="1:27" x14ac:dyDescent="0.2">
      <c r="A42" s="205"/>
      <c r="B42" s="582"/>
      <c r="C42" s="588"/>
      <c r="D42" s="589"/>
      <c r="E42" s="590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2"/>
        <v/>
      </c>
      <c r="L42" s="179" t="str">
        <f t="shared" si="3"/>
        <v/>
      </c>
      <c r="M42" s="179"/>
      <c r="N42" s="182" t="str">
        <f t="shared" si="4"/>
        <v/>
      </c>
      <c r="O42" s="236"/>
      <c r="P42" s="663"/>
      <c r="Q42" s="663">
        <f t="shared" si="6"/>
        <v>0</v>
      </c>
      <c r="R42" s="663">
        <f t="shared" si="7"/>
        <v>0</v>
      </c>
      <c r="S42" s="663">
        <f t="shared" si="5"/>
        <v>0</v>
      </c>
      <c r="T42" s="663">
        <f t="shared" si="8"/>
        <v>0</v>
      </c>
      <c r="U42" s="664"/>
      <c r="V42" s="664"/>
      <c r="W42" s="664"/>
      <c r="X42" s="664"/>
      <c r="Y42" s="664"/>
      <c r="Z42" s="664"/>
      <c r="AA42" s="664"/>
    </row>
    <row r="43" spans="1:27" x14ac:dyDescent="0.2">
      <c r="A43" s="205"/>
      <c r="B43" s="582"/>
      <c r="C43" s="588"/>
      <c r="D43" s="589"/>
      <c r="E43" s="590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2"/>
        <v/>
      </c>
      <c r="L43" s="179" t="str">
        <f t="shared" si="3"/>
        <v/>
      </c>
      <c r="M43" s="179"/>
      <c r="N43" s="182" t="str">
        <f t="shared" si="4"/>
        <v/>
      </c>
      <c r="O43" s="236"/>
      <c r="P43" s="663"/>
      <c r="Q43" s="663">
        <f t="shared" si="6"/>
        <v>0</v>
      </c>
      <c r="R43" s="663">
        <f t="shared" si="7"/>
        <v>0</v>
      </c>
      <c r="S43" s="663">
        <f t="shared" si="5"/>
        <v>0</v>
      </c>
      <c r="T43" s="663">
        <f t="shared" si="8"/>
        <v>0</v>
      </c>
      <c r="U43" s="664"/>
      <c r="V43" s="664"/>
      <c r="W43" s="664"/>
      <c r="X43" s="664"/>
      <c r="Y43" s="664"/>
      <c r="Z43" s="664"/>
      <c r="AA43" s="664"/>
    </row>
    <row r="44" spans="1:27" x14ac:dyDescent="0.2">
      <c r="A44" s="205"/>
      <c r="B44" s="582"/>
      <c r="C44" s="588"/>
      <c r="D44" s="589"/>
      <c r="E44" s="590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2"/>
        <v/>
      </c>
      <c r="L44" s="179" t="str">
        <f t="shared" si="3"/>
        <v/>
      </c>
      <c r="M44" s="179"/>
      <c r="N44" s="182" t="str">
        <f t="shared" si="4"/>
        <v/>
      </c>
      <c r="O44" s="236"/>
      <c r="P44" s="663"/>
      <c r="Q44" s="663">
        <f t="shared" si="6"/>
        <v>0</v>
      </c>
      <c r="R44" s="663">
        <f t="shared" si="7"/>
        <v>0</v>
      </c>
      <c r="S44" s="663">
        <f t="shared" si="5"/>
        <v>0</v>
      </c>
      <c r="T44" s="663">
        <f t="shared" si="8"/>
        <v>0</v>
      </c>
      <c r="U44" s="664"/>
      <c r="V44" s="664"/>
      <c r="W44" s="664"/>
      <c r="X44" s="664"/>
      <c r="Y44" s="664"/>
      <c r="Z44" s="664"/>
      <c r="AA44" s="664"/>
    </row>
    <row r="45" spans="1:27" x14ac:dyDescent="0.2">
      <c r="A45" s="205"/>
      <c r="B45" s="582"/>
      <c r="C45" s="588"/>
      <c r="D45" s="589"/>
      <c r="E45" s="590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2"/>
        <v/>
      </c>
      <c r="L45" s="179" t="str">
        <f t="shared" si="3"/>
        <v/>
      </c>
      <c r="M45" s="179"/>
      <c r="N45" s="182" t="str">
        <f t="shared" si="4"/>
        <v/>
      </c>
      <c r="O45" s="236"/>
      <c r="P45" s="663"/>
      <c r="Q45" s="663">
        <f t="shared" si="6"/>
        <v>0</v>
      </c>
      <c r="R45" s="663">
        <f t="shared" si="7"/>
        <v>0</v>
      </c>
      <c r="S45" s="663">
        <f t="shared" si="5"/>
        <v>0</v>
      </c>
      <c r="T45" s="663">
        <f t="shared" si="8"/>
        <v>0</v>
      </c>
      <c r="U45" s="664"/>
      <c r="V45" s="664"/>
      <c r="W45" s="664"/>
      <c r="X45" s="664"/>
      <c r="Y45" s="664"/>
      <c r="Z45" s="664"/>
      <c r="AA45" s="664"/>
    </row>
    <row r="46" spans="1:27" x14ac:dyDescent="0.2">
      <c r="A46" s="205"/>
      <c r="B46" s="582"/>
      <c r="C46" s="588"/>
      <c r="D46" s="589"/>
      <c r="E46" s="590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2"/>
        <v/>
      </c>
      <c r="L46" s="179" t="str">
        <f t="shared" si="3"/>
        <v/>
      </c>
      <c r="M46" s="179"/>
      <c r="N46" s="182" t="str">
        <f t="shared" si="4"/>
        <v/>
      </c>
      <c r="O46" s="236"/>
      <c r="P46" s="663"/>
      <c r="Q46" s="663">
        <f t="shared" si="6"/>
        <v>0</v>
      </c>
      <c r="R46" s="663">
        <f t="shared" si="7"/>
        <v>0</v>
      </c>
      <c r="S46" s="663">
        <f t="shared" si="5"/>
        <v>0</v>
      </c>
      <c r="T46" s="663">
        <f t="shared" si="8"/>
        <v>0</v>
      </c>
      <c r="U46" s="664"/>
      <c r="V46" s="664"/>
      <c r="W46" s="664"/>
      <c r="X46" s="664"/>
      <c r="Y46" s="664"/>
      <c r="Z46" s="664"/>
      <c r="AA46" s="664"/>
    </row>
    <row r="47" spans="1:27" x14ac:dyDescent="0.2">
      <c r="A47" s="205"/>
      <c r="B47" s="582"/>
      <c r="C47" s="588"/>
      <c r="D47" s="589"/>
      <c r="E47" s="590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2"/>
        <v/>
      </c>
      <c r="L47" s="179" t="str">
        <f t="shared" si="3"/>
        <v/>
      </c>
      <c r="M47" s="179"/>
      <c r="N47" s="182" t="str">
        <f t="shared" si="4"/>
        <v/>
      </c>
      <c r="O47" s="236"/>
      <c r="P47" s="663"/>
      <c r="Q47" s="663">
        <f t="shared" si="6"/>
        <v>0</v>
      </c>
      <c r="R47" s="663">
        <f t="shared" si="7"/>
        <v>0</v>
      </c>
      <c r="S47" s="663">
        <f t="shared" si="5"/>
        <v>0</v>
      </c>
      <c r="T47" s="663">
        <f t="shared" si="8"/>
        <v>0</v>
      </c>
      <c r="U47" s="664"/>
      <c r="V47" s="664"/>
      <c r="W47" s="664"/>
      <c r="X47" s="664"/>
      <c r="Y47" s="664"/>
      <c r="Z47" s="664"/>
      <c r="AA47" s="664"/>
    </row>
    <row r="48" spans="1:27" x14ac:dyDescent="0.2">
      <c r="A48" s="205"/>
      <c r="B48" s="582"/>
      <c r="C48" s="588"/>
      <c r="D48" s="589"/>
      <c r="E48" s="590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2"/>
        <v/>
      </c>
      <c r="L48" s="179" t="str">
        <f t="shared" si="3"/>
        <v/>
      </c>
      <c r="M48" s="179"/>
      <c r="N48" s="182" t="str">
        <f t="shared" si="4"/>
        <v/>
      </c>
      <c r="O48" s="236"/>
      <c r="P48" s="663"/>
      <c r="Q48" s="663">
        <f t="shared" si="6"/>
        <v>0</v>
      </c>
      <c r="R48" s="663">
        <f t="shared" si="7"/>
        <v>0</v>
      </c>
      <c r="S48" s="663">
        <f t="shared" si="5"/>
        <v>0</v>
      </c>
      <c r="T48" s="663">
        <f t="shared" si="8"/>
        <v>0</v>
      </c>
      <c r="U48" s="664"/>
      <c r="V48" s="664"/>
      <c r="W48" s="664"/>
      <c r="X48" s="664"/>
      <c r="Y48" s="664"/>
      <c r="Z48" s="664"/>
      <c r="AA48" s="664"/>
    </row>
    <row r="49" spans="1:27" x14ac:dyDescent="0.2">
      <c r="A49" s="205"/>
      <c r="B49" s="582"/>
      <c r="C49" s="588"/>
      <c r="D49" s="589"/>
      <c r="E49" s="590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2"/>
        <v/>
      </c>
      <c r="L49" s="179" t="str">
        <f t="shared" si="3"/>
        <v/>
      </c>
      <c r="M49" s="179"/>
      <c r="N49" s="182" t="str">
        <f t="shared" si="4"/>
        <v/>
      </c>
      <c r="O49" s="236"/>
      <c r="P49" s="663"/>
      <c r="Q49" s="663">
        <f t="shared" si="6"/>
        <v>0</v>
      </c>
      <c r="R49" s="663">
        <f t="shared" si="7"/>
        <v>0</v>
      </c>
      <c r="S49" s="663">
        <f t="shared" si="5"/>
        <v>0</v>
      </c>
      <c r="T49" s="663">
        <f t="shared" si="8"/>
        <v>0</v>
      </c>
      <c r="U49" s="664"/>
      <c r="V49" s="664"/>
      <c r="W49" s="664"/>
      <c r="X49" s="664"/>
      <c r="Y49" s="664"/>
      <c r="Z49" s="664"/>
      <c r="AA49" s="664"/>
    </row>
    <row r="50" spans="1:27" x14ac:dyDescent="0.2">
      <c r="A50" s="205"/>
      <c r="B50" s="582"/>
      <c r="C50" s="588"/>
      <c r="D50" s="589"/>
      <c r="E50" s="590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2"/>
        <v/>
      </c>
      <c r="L50" s="179" t="str">
        <f t="shared" si="3"/>
        <v/>
      </c>
      <c r="M50" s="179"/>
      <c r="N50" s="182" t="str">
        <f t="shared" si="4"/>
        <v/>
      </c>
      <c r="O50" s="236"/>
      <c r="P50" s="663"/>
      <c r="Q50" s="663">
        <f t="shared" si="6"/>
        <v>0</v>
      </c>
      <c r="R50" s="663">
        <f t="shared" si="7"/>
        <v>0</v>
      </c>
      <c r="S50" s="663">
        <f t="shared" si="5"/>
        <v>0</v>
      </c>
      <c r="T50" s="663">
        <f t="shared" si="8"/>
        <v>0</v>
      </c>
      <c r="U50" s="664"/>
      <c r="V50" s="664"/>
      <c r="W50" s="664"/>
      <c r="X50" s="664"/>
      <c r="Y50" s="664"/>
      <c r="Z50" s="664"/>
      <c r="AA50" s="664"/>
    </row>
    <row r="51" spans="1:27" x14ac:dyDescent="0.2">
      <c r="A51" s="205"/>
      <c r="B51" s="582"/>
      <c r="C51" s="588"/>
      <c r="D51" s="589"/>
      <c r="E51" s="590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2"/>
        <v/>
      </c>
      <c r="L51" s="179" t="str">
        <f t="shared" si="3"/>
        <v/>
      </c>
      <c r="M51" s="179"/>
      <c r="N51" s="182" t="str">
        <f t="shared" si="4"/>
        <v/>
      </c>
      <c r="O51" s="236"/>
      <c r="P51" s="663"/>
      <c r="Q51" s="663">
        <f t="shared" si="6"/>
        <v>0</v>
      </c>
      <c r="R51" s="663">
        <f t="shared" si="7"/>
        <v>0</v>
      </c>
      <c r="S51" s="663">
        <f t="shared" si="5"/>
        <v>0</v>
      </c>
      <c r="T51" s="663">
        <f t="shared" si="8"/>
        <v>0</v>
      </c>
      <c r="U51" s="664"/>
      <c r="V51" s="664"/>
      <c r="W51" s="664"/>
      <c r="X51" s="664"/>
      <c r="Y51" s="664"/>
      <c r="Z51" s="664"/>
      <c r="AA51" s="664"/>
    </row>
    <row r="52" spans="1:27" x14ac:dyDescent="0.2">
      <c r="A52" s="205"/>
      <c r="B52" s="582"/>
      <c r="C52" s="588"/>
      <c r="D52" s="589"/>
      <c r="E52" s="590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2"/>
        <v/>
      </c>
      <c r="L52" s="179" t="str">
        <f t="shared" si="3"/>
        <v/>
      </c>
      <c r="M52" s="179"/>
      <c r="N52" s="182" t="str">
        <f t="shared" si="4"/>
        <v/>
      </c>
      <c r="O52" s="236"/>
      <c r="P52" s="663"/>
      <c r="Q52" s="663">
        <f t="shared" si="6"/>
        <v>0</v>
      </c>
      <c r="R52" s="663">
        <f t="shared" si="7"/>
        <v>0</v>
      </c>
      <c r="S52" s="663">
        <f t="shared" si="5"/>
        <v>0</v>
      </c>
      <c r="T52" s="663">
        <f t="shared" si="8"/>
        <v>0</v>
      </c>
      <c r="U52" s="664"/>
      <c r="V52" s="664"/>
      <c r="W52" s="664"/>
      <c r="X52" s="664"/>
      <c r="Y52" s="664"/>
      <c r="Z52" s="664"/>
      <c r="AA52" s="664"/>
    </row>
    <row r="53" spans="1:27" x14ac:dyDescent="0.2">
      <c r="A53" s="205"/>
      <c r="B53" s="582"/>
      <c r="C53" s="588"/>
      <c r="D53" s="589"/>
      <c r="E53" s="590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2"/>
        <v/>
      </c>
      <c r="L53" s="179" t="str">
        <f t="shared" si="3"/>
        <v/>
      </c>
      <c r="M53" s="179"/>
      <c r="N53" s="182" t="str">
        <f t="shared" si="4"/>
        <v/>
      </c>
      <c r="O53" s="236"/>
      <c r="P53" s="663"/>
      <c r="Q53" s="663">
        <f t="shared" si="6"/>
        <v>0</v>
      </c>
      <c r="R53" s="663">
        <f t="shared" si="7"/>
        <v>0</v>
      </c>
      <c r="S53" s="663">
        <f t="shared" si="5"/>
        <v>0</v>
      </c>
      <c r="T53" s="663">
        <f t="shared" si="8"/>
        <v>0</v>
      </c>
      <c r="U53" s="664"/>
      <c r="V53" s="664"/>
      <c r="W53" s="664"/>
      <c r="X53" s="664"/>
      <c r="Y53" s="664"/>
      <c r="Z53" s="664"/>
      <c r="AA53" s="664"/>
    </row>
    <row r="54" spans="1:27" x14ac:dyDescent="0.2">
      <c r="A54" s="205"/>
      <c r="B54" s="582"/>
      <c r="C54" s="588"/>
      <c r="D54" s="589"/>
      <c r="E54" s="590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2"/>
        <v/>
      </c>
      <c r="L54" s="179" t="str">
        <f t="shared" si="3"/>
        <v/>
      </c>
      <c r="M54" s="179"/>
      <c r="N54" s="182" t="str">
        <f t="shared" si="4"/>
        <v/>
      </c>
      <c r="O54" s="236"/>
      <c r="P54" s="663"/>
      <c r="Q54" s="663">
        <f t="shared" si="6"/>
        <v>0</v>
      </c>
      <c r="R54" s="663">
        <f t="shared" si="7"/>
        <v>0</v>
      </c>
      <c r="S54" s="663">
        <f t="shared" si="5"/>
        <v>0</v>
      </c>
      <c r="T54" s="663">
        <f t="shared" si="8"/>
        <v>0</v>
      </c>
      <c r="U54" s="664"/>
      <c r="V54" s="664"/>
      <c r="W54" s="664"/>
      <c r="X54" s="664"/>
      <c r="Y54" s="664"/>
      <c r="Z54" s="664"/>
      <c r="AA54" s="664"/>
    </row>
    <row r="55" spans="1:27" x14ac:dyDescent="0.2">
      <c r="A55" s="205"/>
      <c r="B55" s="582"/>
      <c r="C55" s="588"/>
      <c r="D55" s="589"/>
      <c r="E55" s="590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2"/>
        <v/>
      </c>
      <c r="L55" s="179" t="str">
        <f t="shared" si="3"/>
        <v/>
      </c>
      <c r="M55" s="179"/>
      <c r="N55" s="182" t="str">
        <f t="shared" si="4"/>
        <v/>
      </c>
      <c r="O55" s="236"/>
      <c r="P55" s="663"/>
      <c r="Q55" s="663">
        <f t="shared" si="6"/>
        <v>0</v>
      </c>
      <c r="R55" s="663">
        <f t="shared" si="7"/>
        <v>0</v>
      </c>
      <c r="S55" s="663">
        <f t="shared" si="5"/>
        <v>0</v>
      </c>
      <c r="T55" s="663">
        <f t="shared" si="8"/>
        <v>0</v>
      </c>
      <c r="U55" s="664"/>
      <c r="V55" s="664"/>
      <c r="W55" s="664"/>
      <c r="X55" s="664"/>
      <c r="Y55" s="664"/>
      <c r="Z55" s="664"/>
      <c r="AA55" s="664"/>
    </row>
    <row r="56" spans="1:27" x14ac:dyDescent="0.2">
      <c r="A56" s="205"/>
      <c r="B56" s="582"/>
      <c r="C56" s="588"/>
      <c r="D56" s="589"/>
      <c r="E56" s="590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2"/>
        <v/>
      </c>
      <c r="L56" s="179" t="str">
        <f t="shared" si="3"/>
        <v/>
      </c>
      <c r="M56" s="179"/>
      <c r="N56" s="182" t="str">
        <f t="shared" si="4"/>
        <v/>
      </c>
      <c r="O56" s="236"/>
      <c r="P56" s="663"/>
      <c r="Q56" s="663">
        <f t="shared" si="6"/>
        <v>0</v>
      </c>
      <c r="R56" s="663">
        <f t="shared" si="7"/>
        <v>0</v>
      </c>
      <c r="S56" s="663">
        <f t="shared" si="5"/>
        <v>0</v>
      </c>
      <c r="T56" s="663">
        <f t="shared" si="8"/>
        <v>0</v>
      </c>
      <c r="U56" s="664"/>
      <c r="V56" s="664"/>
      <c r="W56" s="664"/>
      <c r="X56" s="664"/>
      <c r="Y56" s="664"/>
      <c r="Z56" s="664"/>
      <c r="AA56" s="664"/>
    </row>
    <row r="57" spans="1:27" x14ac:dyDescent="0.2">
      <c r="A57" s="205"/>
      <c r="B57" s="582"/>
      <c r="C57" s="588"/>
      <c r="D57" s="589"/>
      <c r="E57" s="590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2"/>
        <v/>
      </c>
      <c r="L57" s="179" t="str">
        <f t="shared" si="3"/>
        <v/>
      </c>
      <c r="M57" s="179"/>
      <c r="N57" s="182" t="str">
        <f t="shared" si="4"/>
        <v/>
      </c>
      <c r="O57" s="236"/>
      <c r="P57" s="663"/>
      <c r="Q57" s="663">
        <f t="shared" si="6"/>
        <v>0</v>
      </c>
      <c r="R57" s="663">
        <f t="shared" si="7"/>
        <v>0</v>
      </c>
      <c r="S57" s="663">
        <f t="shared" si="5"/>
        <v>0</v>
      </c>
      <c r="T57" s="663">
        <f t="shared" si="8"/>
        <v>0</v>
      </c>
      <c r="U57" s="664"/>
      <c r="V57" s="664"/>
      <c r="W57" s="664"/>
      <c r="X57" s="664"/>
      <c r="Y57" s="664"/>
      <c r="Z57" s="664"/>
      <c r="AA57" s="664"/>
    </row>
    <row r="58" spans="1:27" x14ac:dyDescent="0.2">
      <c r="A58" s="205"/>
      <c r="B58" s="582"/>
      <c r="C58" s="588"/>
      <c r="D58" s="589"/>
      <c r="E58" s="590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2"/>
        <v/>
      </c>
      <c r="L58" s="179" t="str">
        <f t="shared" si="3"/>
        <v/>
      </c>
      <c r="M58" s="179"/>
      <c r="N58" s="182" t="str">
        <f t="shared" si="4"/>
        <v/>
      </c>
      <c r="O58" s="236"/>
      <c r="P58" s="663"/>
      <c r="Q58" s="663">
        <f t="shared" si="6"/>
        <v>0</v>
      </c>
      <c r="R58" s="663">
        <f t="shared" si="7"/>
        <v>0</v>
      </c>
      <c r="S58" s="663">
        <f t="shared" si="5"/>
        <v>0</v>
      </c>
      <c r="T58" s="663">
        <f t="shared" si="8"/>
        <v>0</v>
      </c>
      <c r="U58" s="664"/>
      <c r="V58" s="664"/>
      <c r="W58" s="664"/>
      <c r="X58" s="664"/>
      <c r="Y58" s="664"/>
      <c r="Z58" s="664"/>
      <c r="AA58" s="664"/>
    </row>
    <row r="59" spans="1:27" x14ac:dyDescent="0.2">
      <c r="A59" s="205"/>
      <c r="B59" s="582"/>
      <c r="C59" s="588"/>
      <c r="D59" s="589"/>
      <c r="E59" s="590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2"/>
        <v/>
      </c>
      <c r="L59" s="179" t="str">
        <f t="shared" si="3"/>
        <v/>
      </c>
      <c r="M59" s="179"/>
      <c r="N59" s="182" t="str">
        <f t="shared" si="4"/>
        <v/>
      </c>
      <c r="O59" s="236"/>
      <c r="P59" s="663"/>
      <c r="Q59" s="663">
        <f t="shared" si="6"/>
        <v>0</v>
      </c>
      <c r="R59" s="663">
        <f t="shared" si="7"/>
        <v>0</v>
      </c>
      <c r="S59" s="663">
        <f t="shared" si="5"/>
        <v>0</v>
      </c>
      <c r="T59" s="663">
        <f t="shared" si="8"/>
        <v>0</v>
      </c>
      <c r="U59" s="664"/>
      <c r="V59" s="664"/>
      <c r="W59" s="664"/>
      <c r="X59" s="664"/>
      <c r="Y59" s="664"/>
      <c r="Z59" s="664"/>
      <c r="AA59" s="664"/>
    </row>
    <row r="60" spans="1:27" x14ac:dyDescent="0.2">
      <c r="A60" s="205"/>
      <c r="B60" s="582"/>
      <c r="C60" s="588"/>
      <c r="D60" s="589"/>
      <c r="E60" s="590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2"/>
        <v/>
      </c>
      <c r="L60" s="179" t="str">
        <f t="shared" si="3"/>
        <v/>
      </c>
      <c r="M60" s="179"/>
      <c r="N60" s="182" t="str">
        <f t="shared" si="4"/>
        <v/>
      </c>
      <c r="O60" s="236"/>
      <c r="P60" s="663"/>
      <c r="Q60" s="663">
        <f t="shared" si="6"/>
        <v>0</v>
      </c>
      <c r="R60" s="663">
        <f t="shared" si="7"/>
        <v>0</v>
      </c>
      <c r="S60" s="663">
        <f t="shared" si="5"/>
        <v>0</v>
      </c>
      <c r="T60" s="663">
        <f t="shared" si="8"/>
        <v>0</v>
      </c>
      <c r="U60" s="664"/>
      <c r="V60" s="664"/>
      <c r="W60" s="664"/>
      <c r="X60" s="664"/>
      <c r="Y60" s="664"/>
      <c r="Z60" s="664"/>
      <c r="AA60" s="664"/>
    </row>
    <row r="61" spans="1:27" x14ac:dyDescent="0.2">
      <c r="A61" s="205"/>
      <c r="B61" s="582"/>
      <c r="C61" s="588"/>
      <c r="D61" s="589"/>
      <c r="E61" s="590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2"/>
        <v/>
      </c>
      <c r="L61" s="179" t="str">
        <f t="shared" si="3"/>
        <v/>
      </c>
      <c r="M61" s="179"/>
      <c r="N61" s="182" t="str">
        <f t="shared" si="4"/>
        <v/>
      </c>
      <c r="O61" s="236"/>
      <c r="P61" s="663"/>
      <c r="Q61" s="663">
        <f t="shared" si="6"/>
        <v>0</v>
      </c>
      <c r="R61" s="663">
        <f t="shared" si="7"/>
        <v>0</v>
      </c>
      <c r="S61" s="663">
        <f t="shared" si="5"/>
        <v>0</v>
      </c>
      <c r="T61" s="663">
        <f t="shared" si="8"/>
        <v>0</v>
      </c>
      <c r="U61" s="664"/>
      <c r="V61" s="664"/>
      <c r="W61" s="664"/>
      <c r="X61" s="664"/>
      <c r="Y61" s="664"/>
      <c r="Z61" s="664"/>
      <c r="AA61" s="664"/>
    </row>
    <row r="62" spans="1:27" x14ac:dyDescent="0.2">
      <c r="A62" s="206"/>
      <c r="B62" s="583"/>
      <c r="C62" s="591"/>
      <c r="D62" s="592"/>
      <c r="E62" s="593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594"/>
      <c r="I62" s="239" t="str">
        <f t="shared" si="1"/>
        <v/>
      </c>
      <c r="J62" s="239"/>
      <c r="K62" s="595" t="str">
        <f t="shared" si="2"/>
        <v/>
      </c>
      <c r="L62" s="239" t="str">
        <f t="shared" si="3"/>
        <v/>
      </c>
      <c r="M62" s="239"/>
      <c r="N62" s="240" t="str">
        <f t="shared" si="4"/>
        <v/>
      </c>
      <c r="O62" s="237"/>
      <c r="P62" s="663"/>
      <c r="Q62" s="663">
        <f t="shared" si="6"/>
        <v>0</v>
      </c>
      <c r="R62" s="663">
        <f t="shared" si="7"/>
        <v>0</v>
      </c>
      <c r="S62" s="663">
        <f t="shared" si="5"/>
        <v>0</v>
      </c>
      <c r="T62" s="663">
        <f t="shared" si="8"/>
        <v>0</v>
      </c>
      <c r="U62" s="664"/>
      <c r="V62" s="664"/>
      <c r="W62" s="664"/>
      <c r="X62" s="664"/>
      <c r="Y62" s="664"/>
      <c r="Z62" s="664"/>
      <c r="AA62" s="664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69"/>
      <c r="Q63" s="669"/>
      <c r="R63" s="669"/>
      <c r="S63" s="663"/>
      <c r="T63" s="664"/>
      <c r="U63" s="664"/>
      <c r="V63" s="664"/>
      <c r="W63" s="664"/>
      <c r="X63" s="664"/>
      <c r="Y63" s="664"/>
      <c r="Z63" s="664"/>
      <c r="AA63" s="664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69"/>
      <c r="Q64" s="669"/>
      <c r="R64" s="669"/>
      <c r="S64" s="663"/>
      <c r="T64" s="664"/>
      <c r="U64" s="664"/>
      <c r="V64" s="664"/>
      <c r="W64" s="664"/>
      <c r="X64" s="664"/>
      <c r="Y64" s="664"/>
      <c r="Z64" s="664"/>
      <c r="AA64" s="664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69"/>
      <c r="Q65" s="669"/>
      <c r="R65" s="669"/>
      <c r="S65" s="663"/>
      <c r="T65" s="664"/>
      <c r="U65" s="664"/>
      <c r="V65" s="664"/>
      <c r="W65" s="664"/>
      <c r="X65" s="664"/>
      <c r="Y65" s="664"/>
      <c r="Z65" s="664"/>
      <c r="AA65" s="664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69"/>
      <c r="Q66" s="669"/>
      <c r="R66" s="669"/>
      <c r="S66" s="663"/>
      <c r="T66" s="664"/>
      <c r="U66" s="664"/>
      <c r="V66" s="664"/>
      <c r="W66" s="664"/>
      <c r="X66" s="664"/>
      <c r="Y66" s="664"/>
      <c r="Z66" s="664"/>
      <c r="AA66" s="664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69"/>
      <c r="Q67" s="669"/>
      <c r="R67" s="669"/>
      <c r="S67" s="663"/>
      <c r="T67" s="664"/>
      <c r="U67" s="664"/>
      <c r="V67" s="664"/>
      <c r="W67" s="664"/>
      <c r="X67" s="664"/>
      <c r="Y67" s="664"/>
      <c r="Z67" s="664"/>
      <c r="AA67" s="664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69"/>
      <c r="Q68" s="669"/>
      <c r="R68" s="669"/>
      <c r="S68" s="663"/>
      <c r="T68" s="664"/>
      <c r="U68" s="664"/>
      <c r="V68" s="664"/>
      <c r="W68" s="664"/>
      <c r="X68" s="664"/>
      <c r="Y68" s="664"/>
      <c r="Z68" s="664"/>
      <c r="AA68" s="664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69"/>
      <c r="Q69" s="669"/>
      <c r="R69" s="669"/>
      <c r="S69" s="663"/>
      <c r="T69" s="664"/>
      <c r="U69" s="664"/>
      <c r="V69" s="664"/>
      <c r="W69" s="664"/>
      <c r="X69" s="664"/>
      <c r="Y69" s="664"/>
      <c r="Z69" s="664"/>
      <c r="AA69" s="664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69"/>
      <c r="Q70" s="669"/>
      <c r="R70" s="669"/>
      <c r="S70" s="663"/>
      <c r="T70" s="664"/>
      <c r="U70" s="664"/>
      <c r="V70" s="664"/>
      <c r="W70" s="664"/>
      <c r="X70" s="664"/>
      <c r="Y70" s="664"/>
      <c r="Z70" s="664"/>
      <c r="AA70" s="664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69"/>
      <c r="Q71" s="669"/>
      <c r="R71" s="669"/>
      <c r="S71" s="663"/>
      <c r="T71" s="664"/>
      <c r="U71" s="664"/>
      <c r="V71" s="664"/>
      <c r="W71" s="664"/>
      <c r="X71" s="664"/>
      <c r="Y71" s="664"/>
      <c r="Z71" s="664"/>
      <c r="AA71" s="664"/>
    </row>
    <row r="72" spans="1:27" x14ac:dyDescent="0.2">
      <c r="A72" s="894" t="s">
        <v>205</v>
      </c>
      <c r="B72" s="894"/>
      <c r="C72" s="895"/>
      <c r="D72" s="895"/>
      <c r="E72" s="895"/>
      <c r="F72" s="895"/>
      <c r="G72" s="895"/>
      <c r="H72" s="895"/>
      <c r="I72" s="895"/>
      <c r="J72" s="895"/>
      <c r="K72" s="895"/>
      <c r="L72" s="895"/>
      <c r="M72" s="895"/>
      <c r="N72" s="895"/>
      <c r="O72" s="207"/>
      <c r="P72" s="669"/>
      <c r="Q72" s="669"/>
      <c r="R72" s="669"/>
      <c r="S72" s="663"/>
      <c r="T72" s="664"/>
      <c r="U72" s="664"/>
      <c r="V72" s="664"/>
      <c r="W72" s="664"/>
      <c r="X72" s="664"/>
      <c r="Y72" s="664"/>
      <c r="Z72" s="664"/>
      <c r="AA72" s="664"/>
    </row>
    <row r="73" spans="1:27" x14ac:dyDescent="0.2">
      <c r="A73" s="894" t="s">
        <v>137</v>
      </c>
      <c r="B73" s="894"/>
      <c r="C73" s="895"/>
      <c r="D73" s="895"/>
      <c r="E73" s="895"/>
      <c r="F73" s="895"/>
      <c r="G73" s="895"/>
      <c r="H73" s="895"/>
      <c r="I73" s="895"/>
      <c r="J73" s="895"/>
      <c r="K73" s="895"/>
      <c r="L73" s="895"/>
      <c r="M73" s="895"/>
      <c r="N73" s="895"/>
      <c r="O73" s="207"/>
      <c r="P73" s="669"/>
      <c r="Q73" s="669"/>
      <c r="R73" s="669"/>
      <c r="S73" s="663"/>
      <c r="T73" s="664"/>
      <c r="U73" s="664"/>
      <c r="V73" s="664"/>
      <c r="W73" s="664"/>
      <c r="X73" s="664"/>
      <c r="Y73" s="664"/>
      <c r="Z73" s="664"/>
      <c r="AA73" s="664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69"/>
      <c r="Q74" s="669"/>
      <c r="R74" s="669"/>
      <c r="S74" s="663"/>
      <c r="T74" s="664"/>
      <c r="U74" s="664"/>
      <c r="V74" s="664"/>
      <c r="W74" s="664"/>
      <c r="X74" s="664"/>
      <c r="Y74" s="664"/>
      <c r="Z74" s="664"/>
      <c r="AA74" s="664"/>
    </row>
    <row r="75" spans="1:27" x14ac:dyDescent="0.2">
      <c r="A75" s="207"/>
      <c r="B75" s="207"/>
      <c r="C75" s="208" t="s">
        <v>6</v>
      </c>
      <c r="D75" s="207"/>
      <c r="E75" s="207"/>
      <c r="F75" s="926" t="str">
        <f>D5</f>
        <v/>
      </c>
      <c r="G75" s="926"/>
      <c r="H75" s="926"/>
      <c r="I75" s="926"/>
      <c r="J75" s="926"/>
      <c r="K75" s="926"/>
      <c r="L75" s="207"/>
      <c r="M75" s="207"/>
      <c r="N75" s="207"/>
      <c r="O75" s="207"/>
      <c r="P75" s="669"/>
      <c r="Q75" s="669"/>
      <c r="R75" s="669"/>
      <c r="S75" s="663"/>
      <c r="T75" s="664"/>
      <c r="U75" s="664"/>
      <c r="V75" s="664"/>
      <c r="W75" s="664"/>
      <c r="X75" s="664"/>
      <c r="Y75" s="664"/>
      <c r="Z75" s="664"/>
      <c r="AA75" s="664"/>
    </row>
    <row r="76" spans="1:27" x14ac:dyDescent="0.2">
      <c r="A76" s="207"/>
      <c r="B76" s="207"/>
      <c r="C76" s="208" t="s">
        <v>8</v>
      </c>
      <c r="D76" s="207"/>
      <c r="E76" s="207"/>
      <c r="F76" s="904" t="str">
        <f>D6</f>
        <v/>
      </c>
      <c r="G76" s="904"/>
      <c r="H76" s="904"/>
      <c r="I76" s="904"/>
      <c r="J76" s="904"/>
      <c r="K76" s="904"/>
      <c r="L76" s="207"/>
      <c r="M76" s="207"/>
      <c r="N76" s="207"/>
      <c r="O76" s="207"/>
      <c r="P76" s="669"/>
      <c r="Q76" s="669"/>
      <c r="R76" s="669"/>
      <c r="S76" s="663"/>
      <c r="T76" s="664"/>
      <c r="U76" s="664"/>
      <c r="V76" s="664"/>
      <c r="W76" s="664"/>
      <c r="X76" s="664"/>
      <c r="Y76" s="664"/>
      <c r="Z76" s="664"/>
      <c r="AA76" s="664"/>
    </row>
    <row r="77" spans="1:27" x14ac:dyDescent="0.2">
      <c r="A77" s="207"/>
      <c r="B77" s="207"/>
      <c r="C77" s="208" t="s">
        <v>122</v>
      </c>
      <c r="D77" s="207"/>
      <c r="E77" s="207"/>
      <c r="F77" s="904" t="str">
        <f>D7</f>
        <v/>
      </c>
      <c r="G77" s="904"/>
      <c r="H77" s="904"/>
      <c r="I77" s="904"/>
      <c r="J77" s="904"/>
      <c r="K77" s="904"/>
      <c r="L77" s="207"/>
      <c r="M77" s="207"/>
      <c r="N77" s="207"/>
      <c r="O77" s="207"/>
      <c r="P77" s="669"/>
      <c r="Q77" s="669"/>
      <c r="R77" s="669"/>
      <c r="S77" s="663"/>
      <c r="T77" s="664"/>
      <c r="U77" s="664"/>
      <c r="V77" s="664"/>
      <c r="W77" s="664"/>
      <c r="X77" s="664"/>
      <c r="Y77" s="664"/>
      <c r="Z77" s="664"/>
      <c r="AA77" s="664"/>
    </row>
    <row r="78" spans="1:27" x14ac:dyDescent="0.2">
      <c r="A78" s="207"/>
      <c r="B78" s="207"/>
      <c r="C78" s="208" t="s">
        <v>10</v>
      </c>
      <c r="D78" s="207"/>
      <c r="E78" s="207"/>
      <c r="F78" s="904" t="str">
        <f>D8</f>
        <v/>
      </c>
      <c r="G78" s="904"/>
      <c r="H78" s="904"/>
      <c r="I78" s="904"/>
      <c r="J78" s="904"/>
      <c r="K78" s="904"/>
      <c r="L78" s="207"/>
      <c r="M78" s="207"/>
      <c r="N78" s="207"/>
      <c r="O78" s="207"/>
      <c r="P78" s="669"/>
      <c r="Q78" s="669"/>
      <c r="R78" s="669"/>
      <c r="S78" s="663"/>
      <c r="T78" s="664"/>
      <c r="U78" s="664"/>
      <c r="V78" s="664"/>
      <c r="W78" s="664"/>
      <c r="X78" s="664"/>
      <c r="Y78" s="664"/>
      <c r="Z78" s="664"/>
      <c r="AA78" s="664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70" t="s">
        <v>42</v>
      </c>
      <c r="Q79" s="669"/>
      <c r="R79" s="669"/>
      <c r="S79" s="663"/>
      <c r="T79" s="664"/>
      <c r="U79" s="664"/>
      <c r="V79" s="664"/>
      <c r="W79" s="664"/>
      <c r="X79" s="664"/>
      <c r="Y79" s="664"/>
      <c r="Z79" s="664"/>
      <c r="AA79" s="664"/>
    </row>
    <row r="80" spans="1:27" x14ac:dyDescent="0.2">
      <c r="A80" s="100"/>
      <c r="B80" s="256" t="s">
        <v>208</v>
      </c>
      <c r="C80" s="829" t="s">
        <v>43</v>
      </c>
      <c r="D80" s="831"/>
      <c r="E80" s="831"/>
      <c r="F80" s="891"/>
      <c r="G80" s="101" t="s">
        <v>109</v>
      </c>
      <c r="H80" s="902"/>
      <c r="I80" s="903"/>
      <c r="J80" s="264" t="s">
        <v>208</v>
      </c>
      <c r="K80" s="102" t="s">
        <v>44</v>
      </c>
      <c r="L80" s="103"/>
      <c r="M80" s="103"/>
      <c r="N80" s="104"/>
      <c r="O80" s="84" t="s">
        <v>109</v>
      </c>
      <c r="P80" s="671" t="s">
        <v>45</v>
      </c>
      <c r="Q80" s="669"/>
      <c r="R80" s="669"/>
      <c r="S80" s="663"/>
      <c r="T80" s="664"/>
      <c r="U80" s="664"/>
      <c r="V80" s="664"/>
      <c r="W80" s="664"/>
      <c r="X80" s="664"/>
      <c r="Y80" s="664"/>
      <c r="Z80" s="664"/>
      <c r="AA80" s="664"/>
    </row>
    <row r="81" spans="1:27" x14ac:dyDescent="0.2">
      <c r="A81" s="105"/>
      <c r="B81" s="108" t="s">
        <v>210</v>
      </c>
      <c r="C81" s="106" t="s">
        <v>22</v>
      </c>
      <c r="D81" s="80"/>
      <c r="E81" s="80" t="s">
        <v>225</v>
      </c>
      <c r="F81" s="107"/>
      <c r="G81" s="80" t="s">
        <v>110</v>
      </c>
      <c r="H81" s="896"/>
      <c r="I81" s="897"/>
      <c r="J81" s="272" t="s">
        <v>210</v>
      </c>
      <c r="K81" s="108" t="str">
        <f>C81</f>
        <v>Salaries</v>
      </c>
      <c r="L81" s="80"/>
      <c r="M81" s="80" t="s">
        <v>225</v>
      </c>
      <c r="N81" s="107"/>
      <c r="O81" s="80" t="s">
        <v>110</v>
      </c>
      <c r="P81" s="672" t="s">
        <v>118</v>
      </c>
      <c r="Q81" s="669"/>
      <c r="R81" s="669"/>
      <c r="S81" s="663"/>
      <c r="T81" s="664"/>
      <c r="U81" s="664"/>
      <c r="V81" s="664"/>
      <c r="W81" s="664"/>
      <c r="X81" s="664"/>
      <c r="Y81" s="664"/>
      <c r="Z81" s="664"/>
      <c r="AA81" s="664"/>
    </row>
    <row r="82" spans="1:27" x14ac:dyDescent="0.2">
      <c r="A82" s="109" t="s">
        <v>32</v>
      </c>
      <c r="B82" s="109" t="s">
        <v>221</v>
      </c>
      <c r="C82" s="110" t="s">
        <v>34</v>
      </c>
      <c r="D82" s="111" t="s">
        <v>30</v>
      </c>
      <c r="E82" s="111" t="s">
        <v>226</v>
      </c>
      <c r="F82" s="112" t="s">
        <v>46</v>
      </c>
      <c r="G82" s="113" t="s">
        <v>33</v>
      </c>
      <c r="H82" s="896" t="s">
        <v>32</v>
      </c>
      <c r="I82" s="897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226</v>
      </c>
      <c r="N82" s="112" t="str">
        <f>F82</f>
        <v>Totals</v>
      </c>
      <c r="O82" s="113" t="s">
        <v>33</v>
      </c>
      <c r="P82" s="672" t="s">
        <v>47</v>
      </c>
      <c r="Q82" s="669"/>
      <c r="R82" s="669"/>
      <c r="S82" s="663"/>
      <c r="T82" s="664"/>
      <c r="U82" s="664"/>
      <c r="V82" s="664"/>
      <c r="W82" s="664"/>
      <c r="X82" s="664"/>
      <c r="Y82" s="664"/>
      <c r="Z82" s="664"/>
      <c r="AA82" s="664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IFERROR(IF(C83*0.26=0,"",C83*0.265),"")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892" t="str">
        <f t="shared" ref="H83:H122" si="14">IF(A23=0,"",A23)</f>
        <v/>
      </c>
      <c r="I83" s="905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IFERROR(IF(K83*0.26=0,"",K83*0.265),"")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73">
        <f>IF(AND(totalyrs&gt;1,totalyrs&lt;2),totalyrs-1,1)</f>
        <v>1</v>
      </c>
      <c r="Q83" s="674" t="s">
        <v>48</v>
      </c>
      <c r="R83" s="664"/>
      <c r="S83" s="664"/>
      <c r="T83" s="664"/>
      <c r="U83" s="664"/>
      <c r="V83" s="664"/>
      <c r="W83" s="669"/>
      <c r="X83" s="669"/>
      <c r="Y83" s="664"/>
      <c r="Z83" s="664"/>
      <c r="AA83" s="664"/>
    </row>
    <row r="84" spans="1:27" ht="12.75" customHeight="1" x14ac:dyDescent="0.2">
      <c r="A84" s="148" t="str">
        <f t="shared" si="9"/>
        <v/>
      </c>
      <c r="B84" s="577" t="str">
        <f t="shared" si="10"/>
        <v/>
      </c>
      <c r="C84" s="577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 t="shared" ref="D84:D122" si="19">IFERROR(IF(C84*0.26=0,"",C84*0.265),"")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892" t="str">
        <f t="shared" si="14"/>
        <v/>
      </c>
      <c r="I84" s="905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20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73">
        <f>IF(AND(totalyrs&gt;2,totalyrs&lt;3),totalyrs-2,1)</f>
        <v>1</v>
      </c>
      <c r="Q84" s="674" t="s">
        <v>49</v>
      </c>
      <c r="R84" s="664"/>
      <c r="S84" s="664"/>
      <c r="T84" s="664"/>
      <c r="U84" s="664"/>
      <c r="V84" s="664"/>
      <c r="W84" s="669"/>
      <c r="X84" s="669"/>
      <c r="Y84" s="664"/>
      <c r="Z84" s="664"/>
      <c r="AA84" s="664"/>
    </row>
    <row r="85" spans="1:27" ht="12.6" customHeight="1" x14ac:dyDescent="0.2">
      <c r="A85" s="148" t="str">
        <f t="shared" si="9"/>
        <v/>
      </c>
      <c r="B85" s="577" t="str">
        <f t="shared" si="10"/>
        <v/>
      </c>
      <c r="C85" s="577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si="19"/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892" t="str">
        <f t="shared" si="14"/>
        <v/>
      </c>
      <c r="I85" s="905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20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72"/>
      <c r="Q85" s="669"/>
      <c r="R85" s="664"/>
      <c r="S85" s="664"/>
      <c r="T85" s="664"/>
      <c r="U85" s="664"/>
      <c r="V85" s="664"/>
      <c r="W85" s="669"/>
      <c r="X85" s="669"/>
      <c r="Y85" s="664"/>
      <c r="Z85" s="664"/>
      <c r="AA85" s="664"/>
    </row>
    <row r="86" spans="1:27" ht="12.75" customHeight="1" x14ac:dyDescent="0.2">
      <c r="A86" s="148" t="str">
        <f t="shared" si="9"/>
        <v/>
      </c>
      <c r="B86" s="577" t="str">
        <f t="shared" si="10"/>
        <v/>
      </c>
      <c r="C86" s="577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19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892" t="str">
        <f t="shared" si="14"/>
        <v/>
      </c>
      <c r="I86" s="905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20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72"/>
      <c r="Q86" s="669"/>
      <c r="R86" s="664"/>
      <c r="S86" s="664"/>
      <c r="T86" s="664"/>
      <c r="U86" s="664"/>
      <c r="V86" s="664"/>
      <c r="W86" s="669"/>
      <c r="X86" s="669"/>
      <c r="Y86" s="664"/>
      <c r="Z86" s="664"/>
      <c r="AA86" s="664"/>
    </row>
    <row r="87" spans="1:27" ht="12.75" customHeight="1" x14ac:dyDescent="0.2">
      <c r="A87" s="148" t="str">
        <f t="shared" si="9"/>
        <v/>
      </c>
      <c r="B87" s="577" t="str">
        <f t="shared" si="10"/>
        <v/>
      </c>
      <c r="C87" s="577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19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892" t="str">
        <f t="shared" si="14"/>
        <v/>
      </c>
      <c r="I87" s="905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20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72"/>
      <c r="Q87" s="669"/>
      <c r="R87" s="664"/>
      <c r="S87" s="664"/>
      <c r="T87" s="664"/>
      <c r="U87" s="664"/>
      <c r="V87" s="664"/>
      <c r="W87" s="669"/>
      <c r="X87" s="669"/>
      <c r="Y87" s="664"/>
      <c r="Z87" s="664"/>
      <c r="AA87" s="664"/>
    </row>
    <row r="88" spans="1:27" ht="12.75" customHeight="1" x14ac:dyDescent="0.2">
      <c r="A88" s="148" t="str">
        <f t="shared" si="9"/>
        <v/>
      </c>
      <c r="B88" s="577" t="str">
        <f t="shared" si="10"/>
        <v/>
      </c>
      <c r="C88" s="577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19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892" t="str">
        <f t="shared" si="14"/>
        <v/>
      </c>
      <c r="I88" s="905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20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72"/>
      <c r="Q88" s="669"/>
      <c r="R88" s="664"/>
      <c r="S88" s="664"/>
      <c r="T88" s="664"/>
      <c r="U88" s="664"/>
      <c r="V88" s="664"/>
      <c r="W88" s="669"/>
      <c r="X88" s="669"/>
      <c r="Y88" s="664"/>
      <c r="Z88" s="664"/>
      <c r="AA88" s="664"/>
    </row>
    <row r="89" spans="1:27" ht="12.75" customHeight="1" x14ac:dyDescent="0.2">
      <c r="A89" s="148" t="str">
        <f t="shared" si="9"/>
        <v/>
      </c>
      <c r="B89" s="577" t="str">
        <f t="shared" si="10"/>
        <v/>
      </c>
      <c r="C89" s="577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19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892" t="str">
        <f t="shared" si="14"/>
        <v/>
      </c>
      <c r="I89" s="905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20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72"/>
      <c r="Q89" s="669"/>
      <c r="R89" s="675"/>
      <c r="S89" s="664"/>
      <c r="T89" s="664"/>
      <c r="U89" s="664"/>
      <c r="V89" s="664"/>
      <c r="W89" s="669"/>
      <c r="X89" s="669"/>
      <c r="Y89" s="664"/>
      <c r="Z89" s="664"/>
      <c r="AA89" s="664"/>
    </row>
    <row r="90" spans="1:27" ht="12.75" customHeight="1" x14ac:dyDescent="0.2">
      <c r="A90" s="148" t="str">
        <f t="shared" si="9"/>
        <v/>
      </c>
      <c r="B90" s="577" t="str">
        <f t="shared" si="10"/>
        <v/>
      </c>
      <c r="C90" s="577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19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892" t="str">
        <f t="shared" si="14"/>
        <v/>
      </c>
      <c r="I90" s="905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20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72"/>
      <c r="Q90" s="669"/>
      <c r="R90" s="675"/>
      <c r="S90" s="664"/>
      <c r="T90" s="664"/>
      <c r="U90" s="664"/>
      <c r="V90" s="664"/>
      <c r="W90" s="669"/>
      <c r="X90" s="669"/>
      <c r="Y90" s="664"/>
      <c r="Z90" s="664"/>
      <c r="AA90" s="664"/>
    </row>
    <row r="91" spans="1:27" ht="12.75" customHeight="1" x14ac:dyDescent="0.2">
      <c r="A91" s="148" t="str">
        <f t="shared" si="9"/>
        <v/>
      </c>
      <c r="B91" s="577" t="str">
        <f t="shared" si="10"/>
        <v/>
      </c>
      <c r="C91" s="577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19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892" t="str">
        <f t="shared" si="14"/>
        <v/>
      </c>
      <c r="I91" s="905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20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72"/>
      <c r="Q91" s="669"/>
      <c r="R91" s="664"/>
      <c r="S91" s="664"/>
      <c r="T91" s="664"/>
      <c r="U91" s="664"/>
      <c r="V91" s="664"/>
      <c r="W91" s="669"/>
      <c r="X91" s="669"/>
      <c r="Y91" s="664"/>
      <c r="Z91" s="664"/>
      <c r="AA91" s="664"/>
    </row>
    <row r="92" spans="1:27" ht="12.75" customHeight="1" x14ac:dyDescent="0.2">
      <c r="A92" s="148" t="str">
        <f t="shared" si="9"/>
        <v/>
      </c>
      <c r="B92" s="577" t="str">
        <f t="shared" si="10"/>
        <v/>
      </c>
      <c r="C92" s="577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19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892" t="str">
        <f t="shared" si="14"/>
        <v/>
      </c>
      <c r="I92" s="905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20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72"/>
      <c r="Q92" s="669"/>
      <c r="R92" s="664"/>
      <c r="S92" s="664"/>
      <c r="T92" s="664"/>
      <c r="U92" s="664"/>
      <c r="V92" s="664"/>
      <c r="W92" s="669"/>
      <c r="X92" s="669"/>
      <c r="Y92" s="664"/>
      <c r="Z92" s="664"/>
      <c r="AA92" s="664"/>
    </row>
    <row r="93" spans="1:27" ht="12.75" customHeight="1" x14ac:dyDescent="0.2">
      <c r="A93" s="148" t="str">
        <f t="shared" si="9"/>
        <v/>
      </c>
      <c r="B93" s="577" t="str">
        <f t="shared" si="10"/>
        <v/>
      </c>
      <c r="C93" s="577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19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892" t="str">
        <f t="shared" si="14"/>
        <v/>
      </c>
      <c r="I93" s="905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20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76"/>
      <c r="Q93" s="669"/>
      <c r="R93" s="664"/>
      <c r="S93" s="664"/>
      <c r="T93" s="664"/>
      <c r="U93" s="664"/>
      <c r="V93" s="664"/>
      <c r="W93" s="669"/>
      <c r="X93" s="669"/>
      <c r="Y93" s="664"/>
      <c r="Z93" s="664"/>
      <c r="AA93" s="664"/>
    </row>
    <row r="94" spans="1:27" ht="12.75" customHeight="1" x14ac:dyDescent="0.2">
      <c r="A94" s="148" t="str">
        <f t="shared" si="9"/>
        <v/>
      </c>
      <c r="B94" s="577" t="str">
        <f t="shared" si="10"/>
        <v/>
      </c>
      <c r="C94" s="577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19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892" t="str">
        <f t="shared" si="14"/>
        <v/>
      </c>
      <c r="I94" s="905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20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77"/>
      <c r="Q94" s="677"/>
      <c r="R94" s="664"/>
      <c r="S94" s="664"/>
      <c r="T94" s="664"/>
      <c r="U94" s="664"/>
      <c r="V94" s="664"/>
      <c r="W94" s="669"/>
      <c r="X94" s="669"/>
      <c r="Y94" s="664"/>
      <c r="Z94" s="664"/>
      <c r="AA94" s="664"/>
    </row>
    <row r="95" spans="1:27" ht="12.75" customHeight="1" x14ac:dyDescent="0.2">
      <c r="A95" s="148" t="str">
        <f t="shared" si="9"/>
        <v/>
      </c>
      <c r="B95" s="577" t="str">
        <f t="shared" si="10"/>
        <v/>
      </c>
      <c r="C95" s="577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19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892" t="str">
        <f t="shared" si="14"/>
        <v/>
      </c>
      <c r="I95" s="905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20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77"/>
      <c r="Q95" s="677"/>
      <c r="R95" s="664"/>
      <c r="S95" s="664"/>
      <c r="T95" s="664"/>
      <c r="U95" s="664"/>
      <c r="V95" s="664"/>
      <c r="W95" s="669"/>
      <c r="X95" s="669"/>
      <c r="Y95" s="664"/>
      <c r="Z95" s="664"/>
      <c r="AA95" s="664"/>
    </row>
    <row r="96" spans="1:27" ht="12.75" customHeight="1" x14ac:dyDescent="0.2">
      <c r="A96" s="148" t="str">
        <f t="shared" si="9"/>
        <v/>
      </c>
      <c r="B96" s="577" t="str">
        <f t="shared" si="10"/>
        <v/>
      </c>
      <c r="C96" s="577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19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892" t="str">
        <f t="shared" si="14"/>
        <v/>
      </c>
      <c r="I96" s="905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20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69"/>
      <c r="Q96" s="669"/>
      <c r="R96" s="664"/>
      <c r="S96" s="664"/>
      <c r="T96" s="664"/>
      <c r="U96" s="664"/>
      <c r="V96" s="664"/>
      <c r="W96" s="669"/>
      <c r="X96" s="669"/>
      <c r="Y96" s="664"/>
      <c r="Z96" s="664"/>
      <c r="AA96" s="664"/>
    </row>
    <row r="97" spans="1:27" ht="12.75" customHeight="1" x14ac:dyDescent="0.2">
      <c r="A97" s="148" t="str">
        <f t="shared" si="9"/>
        <v/>
      </c>
      <c r="B97" s="577" t="str">
        <f t="shared" si="10"/>
        <v/>
      </c>
      <c r="C97" s="577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19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892" t="str">
        <f t="shared" si="14"/>
        <v/>
      </c>
      <c r="I97" s="905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20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69"/>
      <c r="Q97" s="669"/>
      <c r="R97" s="664"/>
      <c r="S97" s="664"/>
      <c r="T97" s="664"/>
      <c r="U97" s="664"/>
      <c r="V97" s="664"/>
      <c r="W97" s="669"/>
      <c r="X97" s="669"/>
      <c r="Y97" s="664"/>
      <c r="Z97" s="664"/>
      <c r="AA97" s="664"/>
    </row>
    <row r="98" spans="1:27" ht="12.75" customHeight="1" x14ac:dyDescent="0.2">
      <c r="A98" s="148" t="str">
        <f t="shared" si="9"/>
        <v/>
      </c>
      <c r="B98" s="577" t="str">
        <f t="shared" si="10"/>
        <v/>
      </c>
      <c r="C98" s="577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19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892" t="str">
        <f t="shared" si="14"/>
        <v/>
      </c>
      <c r="I98" s="905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20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69"/>
      <c r="Q98" s="669"/>
      <c r="R98" s="664"/>
      <c r="S98" s="664"/>
      <c r="T98" s="664"/>
      <c r="U98" s="664"/>
      <c r="V98" s="664"/>
      <c r="W98" s="669"/>
      <c r="X98" s="669"/>
      <c r="Y98" s="664"/>
      <c r="Z98" s="664"/>
      <c r="AA98" s="664"/>
    </row>
    <row r="99" spans="1:27" ht="12.75" customHeight="1" x14ac:dyDescent="0.2">
      <c r="A99" s="148" t="str">
        <f t="shared" si="9"/>
        <v/>
      </c>
      <c r="B99" s="577" t="str">
        <f t="shared" si="10"/>
        <v/>
      </c>
      <c r="C99" s="577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19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892" t="str">
        <f t="shared" si="14"/>
        <v/>
      </c>
      <c r="I99" s="905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20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69"/>
      <c r="Q99" s="669"/>
      <c r="R99" s="664"/>
      <c r="S99" s="664"/>
      <c r="T99" s="664"/>
      <c r="U99" s="664"/>
      <c r="V99" s="664"/>
      <c r="W99" s="669"/>
      <c r="X99" s="669"/>
      <c r="Y99" s="664"/>
      <c r="Z99" s="664"/>
      <c r="AA99" s="664"/>
    </row>
    <row r="100" spans="1:27" ht="12.75" customHeight="1" x14ac:dyDescent="0.2">
      <c r="A100" s="148" t="str">
        <f t="shared" si="9"/>
        <v/>
      </c>
      <c r="B100" s="577" t="str">
        <f t="shared" si="10"/>
        <v/>
      </c>
      <c r="C100" s="577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19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892" t="str">
        <f t="shared" si="14"/>
        <v/>
      </c>
      <c r="I100" s="905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20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69"/>
      <c r="Q100" s="669"/>
      <c r="R100" s="664"/>
      <c r="S100" s="664"/>
      <c r="T100" s="664"/>
      <c r="U100" s="664"/>
      <c r="V100" s="664"/>
      <c r="W100" s="669"/>
      <c r="X100" s="669"/>
      <c r="Y100" s="664"/>
      <c r="Z100" s="664"/>
      <c r="AA100" s="664"/>
    </row>
    <row r="101" spans="1:27" ht="12.75" customHeight="1" x14ac:dyDescent="0.2">
      <c r="A101" s="148" t="str">
        <f t="shared" si="9"/>
        <v/>
      </c>
      <c r="B101" s="577" t="str">
        <f t="shared" si="10"/>
        <v/>
      </c>
      <c r="C101" s="577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19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892" t="str">
        <f t="shared" si="14"/>
        <v/>
      </c>
      <c r="I101" s="905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20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69"/>
      <c r="Q101" s="669"/>
      <c r="R101" s="664"/>
      <c r="S101" s="664"/>
      <c r="T101" s="664"/>
      <c r="U101" s="664"/>
      <c r="V101" s="664"/>
      <c r="W101" s="669"/>
      <c r="X101" s="669"/>
      <c r="Y101" s="664"/>
      <c r="Z101" s="664"/>
      <c r="AA101" s="664"/>
    </row>
    <row r="102" spans="1:27" ht="12.75" customHeight="1" x14ac:dyDescent="0.2">
      <c r="A102" s="148" t="str">
        <f t="shared" si="9"/>
        <v/>
      </c>
      <c r="B102" s="577" t="str">
        <f t="shared" si="10"/>
        <v/>
      </c>
      <c r="C102" s="577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19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892" t="str">
        <f t="shared" si="14"/>
        <v/>
      </c>
      <c r="I102" s="905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20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69"/>
      <c r="Q102" s="669"/>
      <c r="R102" s="664"/>
      <c r="S102" s="664"/>
      <c r="T102" s="664"/>
      <c r="U102" s="664"/>
      <c r="V102" s="664"/>
      <c r="W102" s="669"/>
      <c r="X102" s="669"/>
      <c r="Y102" s="664"/>
      <c r="Z102" s="664"/>
      <c r="AA102" s="664"/>
    </row>
    <row r="103" spans="1:27" ht="12.75" customHeight="1" x14ac:dyDescent="0.2">
      <c r="A103" s="148" t="str">
        <f t="shared" si="9"/>
        <v/>
      </c>
      <c r="B103" s="577" t="str">
        <f t="shared" si="10"/>
        <v/>
      </c>
      <c r="C103" s="577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19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892" t="str">
        <f t="shared" si="14"/>
        <v/>
      </c>
      <c r="I103" s="905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20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69"/>
      <c r="Q103" s="669"/>
      <c r="R103" s="664"/>
      <c r="S103" s="664"/>
      <c r="T103" s="664"/>
      <c r="U103" s="664"/>
      <c r="V103" s="664"/>
      <c r="W103" s="669"/>
      <c r="X103" s="669"/>
      <c r="Y103" s="664"/>
      <c r="Z103" s="664"/>
      <c r="AA103" s="664"/>
    </row>
    <row r="104" spans="1:27" ht="12.75" customHeight="1" x14ac:dyDescent="0.2">
      <c r="A104" s="148" t="str">
        <f t="shared" si="9"/>
        <v/>
      </c>
      <c r="B104" s="577" t="str">
        <f t="shared" si="10"/>
        <v/>
      </c>
      <c r="C104" s="577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19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892" t="str">
        <f t="shared" si="14"/>
        <v/>
      </c>
      <c r="I104" s="905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20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69"/>
      <c r="Q104" s="669"/>
      <c r="R104" s="664"/>
      <c r="S104" s="664"/>
      <c r="T104" s="664"/>
      <c r="U104" s="664"/>
      <c r="V104" s="664"/>
      <c r="W104" s="669"/>
      <c r="X104" s="669"/>
      <c r="Y104" s="664"/>
      <c r="Z104" s="664"/>
      <c r="AA104" s="664"/>
    </row>
    <row r="105" spans="1:27" ht="12.75" customHeight="1" x14ac:dyDescent="0.2">
      <c r="A105" s="148" t="str">
        <f t="shared" si="9"/>
        <v/>
      </c>
      <c r="B105" s="577" t="str">
        <f t="shared" si="10"/>
        <v/>
      </c>
      <c r="C105" s="577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19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892" t="str">
        <f t="shared" si="14"/>
        <v/>
      </c>
      <c r="I105" s="905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20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69"/>
      <c r="Q105" s="669"/>
      <c r="R105" s="664"/>
      <c r="S105" s="664"/>
      <c r="T105" s="664"/>
      <c r="U105" s="664"/>
      <c r="V105" s="664"/>
      <c r="W105" s="669"/>
      <c r="X105" s="669"/>
      <c r="Y105" s="664"/>
      <c r="Z105" s="664"/>
      <c r="AA105" s="664"/>
    </row>
    <row r="106" spans="1:27" ht="12.75" customHeight="1" x14ac:dyDescent="0.2">
      <c r="A106" s="148" t="str">
        <f t="shared" si="9"/>
        <v/>
      </c>
      <c r="B106" s="577" t="str">
        <f t="shared" si="10"/>
        <v/>
      </c>
      <c r="C106" s="577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19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892" t="str">
        <f t="shared" si="14"/>
        <v/>
      </c>
      <c r="I106" s="905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20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69"/>
      <c r="Q106" s="669"/>
      <c r="R106" s="664"/>
      <c r="S106" s="664"/>
      <c r="T106" s="664"/>
      <c r="U106" s="664"/>
      <c r="V106" s="664"/>
      <c r="W106" s="669"/>
      <c r="X106" s="669"/>
      <c r="Y106" s="664"/>
      <c r="Z106" s="664"/>
      <c r="AA106" s="664"/>
    </row>
    <row r="107" spans="1:27" ht="12.75" customHeight="1" x14ac:dyDescent="0.2">
      <c r="A107" s="148" t="str">
        <f t="shared" si="9"/>
        <v/>
      </c>
      <c r="B107" s="577" t="str">
        <f t="shared" si="10"/>
        <v/>
      </c>
      <c r="C107" s="577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19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892" t="str">
        <f t="shared" si="14"/>
        <v/>
      </c>
      <c r="I107" s="905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20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69"/>
      <c r="Q107" s="669"/>
      <c r="R107" s="664"/>
      <c r="S107" s="664"/>
      <c r="T107" s="664"/>
      <c r="U107" s="664"/>
      <c r="V107" s="664"/>
      <c r="W107" s="669"/>
      <c r="X107" s="669"/>
      <c r="Y107" s="664"/>
      <c r="Z107" s="664"/>
      <c r="AA107" s="664"/>
    </row>
    <row r="108" spans="1:27" ht="12.75" customHeight="1" x14ac:dyDescent="0.2">
      <c r="A108" s="148" t="str">
        <f t="shared" si="9"/>
        <v/>
      </c>
      <c r="B108" s="577" t="str">
        <f t="shared" si="10"/>
        <v/>
      </c>
      <c r="C108" s="577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19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892" t="str">
        <f t="shared" si="14"/>
        <v/>
      </c>
      <c r="I108" s="905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20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69"/>
      <c r="Q108" s="669"/>
      <c r="R108" s="664"/>
      <c r="S108" s="664"/>
      <c r="T108" s="664"/>
      <c r="U108" s="664"/>
      <c r="V108" s="664"/>
      <c r="W108" s="669"/>
      <c r="X108" s="669"/>
      <c r="Y108" s="664"/>
      <c r="Z108" s="664"/>
      <c r="AA108" s="664"/>
    </row>
    <row r="109" spans="1:27" ht="12.75" customHeight="1" x14ac:dyDescent="0.2">
      <c r="A109" s="148" t="str">
        <f t="shared" si="9"/>
        <v/>
      </c>
      <c r="B109" s="577" t="str">
        <f t="shared" si="10"/>
        <v/>
      </c>
      <c r="C109" s="577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19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892" t="str">
        <f t="shared" si="14"/>
        <v/>
      </c>
      <c r="I109" s="905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20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69"/>
      <c r="Q109" s="669"/>
      <c r="R109" s="664"/>
      <c r="S109" s="664"/>
      <c r="T109" s="664"/>
      <c r="U109" s="664"/>
      <c r="V109" s="664"/>
      <c r="W109" s="669"/>
      <c r="X109" s="669"/>
      <c r="Y109" s="664"/>
      <c r="Z109" s="664"/>
      <c r="AA109" s="664"/>
    </row>
    <row r="110" spans="1:27" ht="12.75" customHeight="1" x14ac:dyDescent="0.2">
      <c r="A110" s="148" t="str">
        <f t="shared" si="9"/>
        <v/>
      </c>
      <c r="B110" s="577" t="str">
        <f t="shared" si="10"/>
        <v/>
      </c>
      <c r="C110" s="577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19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892" t="str">
        <f t="shared" si="14"/>
        <v/>
      </c>
      <c r="I110" s="905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20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69"/>
      <c r="Q110" s="669"/>
      <c r="R110" s="664"/>
      <c r="S110" s="664"/>
      <c r="T110" s="664"/>
      <c r="U110" s="664"/>
      <c r="V110" s="664"/>
      <c r="W110" s="669"/>
      <c r="X110" s="669"/>
      <c r="Y110" s="664"/>
      <c r="Z110" s="664"/>
      <c r="AA110" s="664"/>
    </row>
    <row r="111" spans="1:27" ht="12.75" customHeight="1" x14ac:dyDescent="0.2">
      <c r="A111" s="148" t="str">
        <f t="shared" si="9"/>
        <v/>
      </c>
      <c r="B111" s="577" t="str">
        <f t="shared" si="10"/>
        <v/>
      </c>
      <c r="C111" s="577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19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892" t="str">
        <f t="shared" si="14"/>
        <v/>
      </c>
      <c r="I111" s="905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20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69"/>
      <c r="Q111" s="669"/>
      <c r="R111" s="664"/>
      <c r="S111" s="664"/>
      <c r="T111" s="664"/>
      <c r="U111" s="664"/>
      <c r="V111" s="664"/>
      <c r="W111" s="669"/>
      <c r="X111" s="669"/>
      <c r="Y111" s="664"/>
      <c r="Z111" s="664"/>
      <c r="AA111" s="664"/>
    </row>
    <row r="112" spans="1:27" ht="12.75" customHeight="1" x14ac:dyDescent="0.2">
      <c r="A112" s="148" t="str">
        <f t="shared" si="9"/>
        <v/>
      </c>
      <c r="B112" s="577" t="str">
        <f t="shared" si="10"/>
        <v/>
      </c>
      <c r="C112" s="577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19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892" t="str">
        <f t="shared" si="14"/>
        <v/>
      </c>
      <c r="I112" s="905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20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69"/>
      <c r="Q112" s="669"/>
      <c r="R112" s="664"/>
      <c r="S112" s="664"/>
      <c r="T112" s="664"/>
      <c r="U112" s="664"/>
      <c r="V112" s="664"/>
      <c r="W112" s="669"/>
      <c r="X112" s="669"/>
      <c r="Y112" s="664"/>
      <c r="Z112" s="664"/>
      <c r="AA112" s="664"/>
    </row>
    <row r="113" spans="1:27" ht="12.75" customHeight="1" x14ac:dyDescent="0.2">
      <c r="A113" s="148" t="str">
        <f t="shared" si="9"/>
        <v/>
      </c>
      <c r="B113" s="577" t="str">
        <f t="shared" si="10"/>
        <v/>
      </c>
      <c r="C113" s="577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19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892" t="str">
        <f t="shared" si="14"/>
        <v/>
      </c>
      <c r="I113" s="905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20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69"/>
      <c r="Q113" s="669"/>
      <c r="R113" s="664"/>
      <c r="S113" s="664"/>
      <c r="T113" s="664"/>
      <c r="U113" s="664"/>
      <c r="V113" s="664"/>
      <c r="W113" s="669"/>
      <c r="X113" s="669"/>
      <c r="Y113" s="664"/>
      <c r="Z113" s="664"/>
      <c r="AA113" s="664"/>
    </row>
    <row r="114" spans="1:27" ht="12.75" customHeight="1" x14ac:dyDescent="0.2">
      <c r="A114" s="148" t="str">
        <f t="shared" si="9"/>
        <v/>
      </c>
      <c r="B114" s="577" t="str">
        <f t="shared" si="10"/>
        <v/>
      </c>
      <c r="C114" s="577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19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892" t="str">
        <f t="shared" si="14"/>
        <v/>
      </c>
      <c r="I114" s="905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20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69"/>
      <c r="Q114" s="669"/>
      <c r="R114" s="664"/>
      <c r="S114" s="664"/>
      <c r="T114" s="664"/>
      <c r="U114" s="664"/>
      <c r="V114" s="664"/>
      <c r="W114" s="669"/>
      <c r="X114" s="669"/>
      <c r="Y114" s="664"/>
      <c r="Z114" s="664"/>
      <c r="AA114" s="664"/>
    </row>
    <row r="115" spans="1:27" ht="12.75" customHeight="1" x14ac:dyDescent="0.2">
      <c r="A115" s="148" t="str">
        <f t="shared" si="9"/>
        <v/>
      </c>
      <c r="B115" s="577" t="str">
        <f t="shared" si="10"/>
        <v/>
      </c>
      <c r="C115" s="577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19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892" t="str">
        <f t="shared" si="14"/>
        <v/>
      </c>
      <c r="I115" s="905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20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69"/>
      <c r="Q115" s="669"/>
      <c r="R115" s="664"/>
      <c r="S115" s="664"/>
      <c r="T115" s="664"/>
      <c r="U115" s="664"/>
      <c r="V115" s="664"/>
      <c r="W115" s="669"/>
      <c r="X115" s="669"/>
      <c r="Y115" s="664"/>
      <c r="Z115" s="664"/>
      <c r="AA115" s="664"/>
    </row>
    <row r="116" spans="1:27" ht="12.75" customHeight="1" x14ac:dyDescent="0.2">
      <c r="A116" s="148" t="str">
        <f t="shared" si="9"/>
        <v/>
      </c>
      <c r="B116" s="577" t="str">
        <f t="shared" si="10"/>
        <v/>
      </c>
      <c r="C116" s="577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19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892" t="str">
        <f t="shared" si="14"/>
        <v/>
      </c>
      <c r="I116" s="905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20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69"/>
      <c r="Q116" s="669"/>
      <c r="R116" s="664"/>
      <c r="S116" s="664"/>
      <c r="T116" s="664"/>
      <c r="U116" s="664"/>
      <c r="V116" s="664"/>
      <c r="W116" s="669"/>
      <c r="X116" s="669"/>
      <c r="Y116" s="664"/>
      <c r="Z116" s="664"/>
      <c r="AA116" s="664"/>
    </row>
    <row r="117" spans="1:27" ht="12.75" customHeight="1" x14ac:dyDescent="0.2">
      <c r="A117" s="148" t="str">
        <f t="shared" si="9"/>
        <v/>
      </c>
      <c r="B117" s="577" t="str">
        <f t="shared" si="10"/>
        <v/>
      </c>
      <c r="C117" s="577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19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892" t="str">
        <f t="shared" si="14"/>
        <v/>
      </c>
      <c r="I117" s="905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20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69"/>
      <c r="Q117" s="669"/>
      <c r="R117" s="664"/>
      <c r="S117" s="664"/>
      <c r="T117" s="664"/>
      <c r="U117" s="664"/>
      <c r="V117" s="664"/>
      <c r="W117" s="669"/>
      <c r="X117" s="669"/>
      <c r="Y117" s="664"/>
      <c r="Z117" s="664"/>
      <c r="AA117" s="664"/>
    </row>
    <row r="118" spans="1:27" ht="12.75" customHeight="1" x14ac:dyDescent="0.2">
      <c r="A118" s="148" t="str">
        <f t="shared" si="9"/>
        <v/>
      </c>
      <c r="B118" s="577" t="str">
        <f t="shared" si="10"/>
        <v/>
      </c>
      <c r="C118" s="577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19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892" t="str">
        <f t="shared" si="14"/>
        <v/>
      </c>
      <c r="I118" s="905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20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69"/>
      <c r="Q118" s="669"/>
      <c r="R118" s="664"/>
      <c r="S118" s="664"/>
      <c r="T118" s="664"/>
      <c r="U118" s="664"/>
      <c r="V118" s="664"/>
      <c r="W118" s="669"/>
      <c r="X118" s="669"/>
      <c r="Y118" s="664"/>
      <c r="Z118" s="664"/>
      <c r="AA118" s="664"/>
    </row>
    <row r="119" spans="1:27" ht="12.75" customHeight="1" x14ac:dyDescent="0.2">
      <c r="A119" s="148" t="str">
        <f t="shared" si="9"/>
        <v/>
      </c>
      <c r="B119" s="577" t="str">
        <f t="shared" si="10"/>
        <v/>
      </c>
      <c r="C119" s="577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19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892" t="str">
        <f t="shared" si="14"/>
        <v/>
      </c>
      <c r="I119" s="905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20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69"/>
      <c r="Q119" s="669"/>
      <c r="R119" s="664"/>
      <c r="S119" s="664"/>
      <c r="T119" s="664"/>
      <c r="U119" s="664"/>
      <c r="V119" s="664"/>
      <c r="W119" s="669"/>
      <c r="X119" s="669"/>
      <c r="Y119" s="664"/>
      <c r="Z119" s="664"/>
      <c r="AA119" s="664"/>
    </row>
    <row r="120" spans="1:27" ht="12.75" customHeight="1" x14ac:dyDescent="0.2">
      <c r="A120" s="148" t="str">
        <f t="shared" si="9"/>
        <v/>
      </c>
      <c r="B120" s="577" t="str">
        <f t="shared" si="10"/>
        <v/>
      </c>
      <c r="C120" s="577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19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892" t="str">
        <f t="shared" si="14"/>
        <v/>
      </c>
      <c r="I120" s="905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20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69"/>
      <c r="Q120" s="669"/>
      <c r="R120" s="664"/>
      <c r="S120" s="664"/>
      <c r="T120" s="664"/>
      <c r="U120" s="664"/>
      <c r="V120" s="664"/>
      <c r="W120" s="669"/>
      <c r="X120" s="669"/>
      <c r="Y120" s="664"/>
      <c r="Z120" s="664"/>
      <c r="AA120" s="664"/>
    </row>
    <row r="121" spans="1:27" ht="12.75" customHeight="1" x14ac:dyDescent="0.2">
      <c r="A121" s="148" t="str">
        <f t="shared" si="9"/>
        <v/>
      </c>
      <c r="B121" s="577" t="str">
        <f t="shared" si="10"/>
        <v/>
      </c>
      <c r="C121" s="577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19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892" t="str">
        <f t="shared" si="14"/>
        <v/>
      </c>
      <c r="I121" s="905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20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69"/>
      <c r="Q121" s="669"/>
      <c r="R121" s="664"/>
      <c r="S121" s="664"/>
      <c r="T121" s="664"/>
      <c r="U121" s="664"/>
      <c r="V121" s="664"/>
      <c r="W121" s="669"/>
      <c r="X121" s="669"/>
      <c r="Y121" s="664"/>
      <c r="Z121" s="664"/>
      <c r="AA121" s="664"/>
    </row>
    <row r="122" spans="1:27" ht="12.75" customHeight="1" x14ac:dyDescent="0.2">
      <c r="A122" s="148" t="str">
        <f t="shared" si="9"/>
        <v/>
      </c>
      <c r="B122" s="577" t="str">
        <f t="shared" si="10"/>
        <v/>
      </c>
      <c r="C122" s="577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19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892" t="str">
        <f t="shared" si="14"/>
        <v/>
      </c>
      <c r="I122" s="905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20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69"/>
      <c r="Q122" s="669"/>
      <c r="R122" s="664"/>
      <c r="S122" s="664"/>
      <c r="T122" s="664"/>
      <c r="U122" s="664"/>
      <c r="V122" s="664"/>
      <c r="W122" s="669"/>
      <c r="X122" s="669"/>
      <c r="Y122" s="664"/>
      <c r="Z122" s="664"/>
      <c r="AA122" s="664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78"/>
      <c r="Q123" s="678"/>
      <c r="R123" s="678"/>
      <c r="S123" s="679"/>
      <c r="T123" s="680"/>
      <c r="U123" s="680"/>
      <c r="V123" s="680"/>
      <c r="W123" s="680"/>
      <c r="X123" s="680"/>
      <c r="Y123" s="680"/>
      <c r="Z123" s="680"/>
      <c r="AA123" s="680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69"/>
      <c r="Q124" s="681"/>
      <c r="R124" s="669"/>
      <c r="S124" s="663"/>
      <c r="T124" s="664"/>
      <c r="U124" s="664"/>
      <c r="V124" s="664"/>
      <c r="W124" s="664"/>
      <c r="X124" s="664"/>
      <c r="Y124" s="664"/>
      <c r="Z124" s="664"/>
      <c r="AA124" s="664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69"/>
      <c r="Q125" s="681"/>
      <c r="R125" s="669"/>
      <c r="S125" s="663"/>
      <c r="T125" s="664"/>
      <c r="U125" s="664"/>
      <c r="V125" s="664"/>
      <c r="W125" s="664"/>
      <c r="X125" s="664"/>
      <c r="Y125" s="664"/>
      <c r="Z125" s="664"/>
      <c r="AA125" s="664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69"/>
      <c r="Q126" s="681"/>
      <c r="R126" s="669"/>
      <c r="S126" s="663"/>
      <c r="T126" s="664"/>
      <c r="U126" s="664"/>
      <c r="V126" s="664"/>
      <c r="W126" s="664"/>
      <c r="X126" s="664"/>
      <c r="Y126" s="664"/>
      <c r="Z126" s="664"/>
      <c r="AA126" s="664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69"/>
      <c r="Q127" s="681"/>
      <c r="R127" s="669"/>
      <c r="S127" s="663"/>
      <c r="T127" s="664"/>
      <c r="U127" s="664"/>
      <c r="V127" s="664"/>
      <c r="W127" s="664"/>
      <c r="X127" s="664"/>
      <c r="Y127" s="664"/>
      <c r="Z127" s="664"/>
      <c r="AA127" s="664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69"/>
      <c r="Q128" s="681"/>
      <c r="R128" s="669"/>
      <c r="S128" s="663"/>
      <c r="T128" s="664"/>
      <c r="U128" s="664"/>
      <c r="V128" s="664"/>
      <c r="W128" s="664"/>
      <c r="X128" s="664"/>
      <c r="Y128" s="664"/>
      <c r="Z128" s="664"/>
      <c r="AA128" s="664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69"/>
      <c r="Q129" s="681"/>
      <c r="R129" s="669"/>
      <c r="S129" s="663"/>
      <c r="T129" s="664"/>
      <c r="U129" s="664"/>
      <c r="V129" s="664"/>
      <c r="W129" s="664"/>
      <c r="X129" s="664"/>
      <c r="Y129" s="664"/>
      <c r="Z129" s="664"/>
      <c r="AA129" s="664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69"/>
      <c r="Q130" s="681"/>
      <c r="R130" s="669"/>
      <c r="S130" s="663"/>
      <c r="T130" s="664"/>
      <c r="U130" s="664"/>
      <c r="V130" s="664"/>
      <c r="W130" s="664"/>
      <c r="X130" s="664"/>
      <c r="Y130" s="664"/>
      <c r="Z130" s="664"/>
      <c r="AA130" s="664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69"/>
      <c r="Q131" s="681"/>
      <c r="R131" s="669"/>
      <c r="S131" s="663"/>
      <c r="T131" s="664"/>
      <c r="U131" s="664"/>
      <c r="V131" s="664"/>
      <c r="W131" s="664"/>
      <c r="X131" s="664"/>
      <c r="Y131" s="664"/>
      <c r="Z131" s="664"/>
      <c r="AA131" s="664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69"/>
      <c r="Q132" s="681"/>
      <c r="R132" s="669"/>
      <c r="S132" s="663"/>
      <c r="T132" s="664"/>
      <c r="U132" s="664"/>
      <c r="V132" s="664"/>
      <c r="W132" s="664"/>
      <c r="X132" s="664"/>
      <c r="Y132" s="664"/>
      <c r="Z132" s="664"/>
      <c r="AA132" s="664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69"/>
      <c r="Q133" s="681"/>
      <c r="R133" s="669"/>
      <c r="S133" s="663"/>
      <c r="T133" s="664"/>
      <c r="U133" s="664"/>
      <c r="V133" s="664"/>
      <c r="W133" s="664"/>
      <c r="X133" s="664"/>
      <c r="Y133" s="664"/>
      <c r="Z133" s="664"/>
      <c r="AA133" s="664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69"/>
      <c r="Q134" s="681"/>
      <c r="R134" s="669"/>
      <c r="S134" s="663"/>
      <c r="T134" s="664"/>
      <c r="U134" s="664"/>
      <c r="V134" s="664"/>
      <c r="W134" s="664"/>
      <c r="X134" s="664"/>
      <c r="Y134" s="664"/>
      <c r="Z134" s="664"/>
      <c r="AA134" s="664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69"/>
      <c r="Q135" s="681"/>
      <c r="R135" s="669"/>
      <c r="S135" s="663"/>
      <c r="T135" s="664"/>
      <c r="U135" s="664"/>
      <c r="V135" s="664"/>
      <c r="W135" s="664"/>
      <c r="X135" s="664"/>
      <c r="Y135" s="664"/>
      <c r="Z135" s="664"/>
      <c r="AA135" s="664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69"/>
      <c r="Q136" s="681"/>
      <c r="R136" s="669"/>
      <c r="S136" s="663"/>
      <c r="T136" s="664"/>
      <c r="U136" s="664"/>
      <c r="V136" s="664"/>
      <c r="W136" s="664"/>
      <c r="X136" s="664"/>
      <c r="Y136" s="664"/>
      <c r="Z136" s="664"/>
      <c r="AA136" s="664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69"/>
      <c r="Q137" s="681"/>
      <c r="R137" s="669"/>
      <c r="S137" s="663"/>
      <c r="T137" s="664"/>
      <c r="U137" s="664"/>
      <c r="V137" s="664"/>
      <c r="W137" s="664"/>
      <c r="X137" s="664"/>
      <c r="Y137" s="664"/>
      <c r="Z137" s="664"/>
      <c r="AA137" s="664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69"/>
      <c r="Q138" s="681"/>
      <c r="R138" s="669"/>
      <c r="S138" s="663"/>
      <c r="T138" s="664"/>
      <c r="U138" s="664"/>
      <c r="V138" s="664"/>
      <c r="W138" s="664"/>
      <c r="X138" s="664"/>
      <c r="Y138" s="664"/>
      <c r="Z138" s="664"/>
      <c r="AA138" s="664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69"/>
      <c r="Q139" s="681"/>
      <c r="R139" s="669"/>
      <c r="S139" s="663"/>
      <c r="T139" s="664"/>
      <c r="U139" s="664"/>
      <c r="V139" s="664"/>
      <c r="W139" s="664"/>
      <c r="X139" s="664"/>
      <c r="Y139" s="664"/>
      <c r="Z139" s="664"/>
      <c r="AA139" s="664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69"/>
      <c r="Q140" s="681"/>
      <c r="R140" s="669"/>
      <c r="S140" s="663"/>
      <c r="T140" s="664"/>
      <c r="U140" s="664"/>
      <c r="V140" s="664"/>
      <c r="W140" s="664"/>
      <c r="X140" s="664"/>
      <c r="Y140" s="664"/>
      <c r="Z140" s="664"/>
      <c r="AA140" s="664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69"/>
      <c r="Q141" s="681"/>
      <c r="R141" s="669"/>
      <c r="S141" s="663"/>
      <c r="T141" s="664"/>
      <c r="U141" s="664"/>
      <c r="V141" s="664"/>
      <c r="W141" s="664"/>
      <c r="X141" s="664"/>
      <c r="Y141" s="664"/>
      <c r="Z141" s="664"/>
      <c r="AA141" s="664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69"/>
      <c r="Q142" s="681"/>
      <c r="R142" s="669"/>
      <c r="S142" s="663"/>
      <c r="T142" s="664"/>
      <c r="U142" s="664"/>
      <c r="V142" s="664"/>
      <c r="W142" s="664"/>
      <c r="X142" s="664"/>
      <c r="Y142" s="664"/>
      <c r="Z142" s="664"/>
      <c r="AA142" s="664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69"/>
      <c r="Q143" s="681"/>
      <c r="R143" s="669"/>
      <c r="S143" s="663"/>
      <c r="T143" s="664"/>
      <c r="U143" s="664"/>
      <c r="V143" s="664"/>
      <c r="W143" s="664"/>
      <c r="X143" s="664"/>
      <c r="Y143" s="664"/>
      <c r="Z143" s="664"/>
      <c r="AA143" s="664"/>
    </row>
    <row r="144" spans="1:27" ht="12.75" customHeight="1" x14ac:dyDescent="0.2">
      <c r="A144" s="894" t="s">
        <v>205</v>
      </c>
      <c r="B144" s="894"/>
      <c r="C144" s="895"/>
      <c r="D144" s="895"/>
      <c r="E144" s="895"/>
      <c r="F144" s="895"/>
      <c r="G144" s="895"/>
      <c r="H144" s="895"/>
      <c r="I144" s="895"/>
      <c r="J144" s="895"/>
      <c r="K144" s="895"/>
      <c r="L144" s="895"/>
      <c r="M144" s="895"/>
      <c r="N144" s="895"/>
      <c r="O144" s="207"/>
      <c r="P144" s="669"/>
      <c r="Q144" s="681"/>
      <c r="R144" s="669"/>
      <c r="S144" s="663"/>
      <c r="T144" s="664"/>
      <c r="U144" s="664"/>
      <c r="V144" s="664"/>
      <c r="W144" s="664"/>
      <c r="X144" s="664"/>
      <c r="Y144" s="664"/>
      <c r="Z144" s="664"/>
      <c r="AA144" s="664"/>
    </row>
    <row r="145" spans="1:27" ht="12.75" customHeight="1" x14ac:dyDescent="0.2">
      <c r="A145" s="894" t="s">
        <v>142</v>
      </c>
      <c r="B145" s="894"/>
      <c r="C145" s="895"/>
      <c r="D145" s="895"/>
      <c r="E145" s="895"/>
      <c r="F145" s="895"/>
      <c r="G145" s="895"/>
      <c r="H145" s="895"/>
      <c r="I145" s="895"/>
      <c r="J145" s="895"/>
      <c r="K145" s="895"/>
      <c r="L145" s="895"/>
      <c r="M145" s="895"/>
      <c r="N145" s="895"/>
      <c r="O145" s="207"/>
      <c r="P145" s="669"/>
      <c r="Q145" s="681"/>
      <c r="R145" s="669"/>
      <c r="S145" s="663"/>
      <c r="T145" s="664"/>
      <c r="U145" s="664"/>
      <c r="V145" s="664"/>
      <c r="W145" s="664"/>
      <c r="X145" s="664"/>
      <c r="Y145" s="664"/>
      <c r="Z145" s="664"/>
      <c r="AA145" s="664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69"/>
      <c r="Q146" s="681"/>
      <c r="R146" s="669"/>
      <c r="S146" s="663"/>
      <c r="T146" s="664"/>
      <c r="U146" s="664"/>
      <c r="V146" s="664"/>
      <c r="W146" s="664"/>
      <c r="X146" s="664"/>
      <c r="Y146" s="664"/>
      <c r="Z146" s="664"/>
      <c r="AA146" s="664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26" t="str">
        <f>D5</f>
        <v/>
      </c>
      <c r="G147" s="926"/>
      <c r="H147" s="926"/>
      <c r="I147" s="926"/>
      <c r="J147" s="926"/>
      <c r="K147" s="926"/>
      <c r="L147" s="207"/>
      <c r="M147" s="207"/>
      <c r="N147" s="207"/>
      <c r="O147" s="207"/>
      <c r="P147" s="669"/>
      <c r="Q147" s="681"/>
      <c r="R147" s="669"/>
      <c r="S147" s="663"/>
      <c r="T147" s="664"/>
      <c r="U147" s="664"/>
      <c r="V147" s="664"/>
      <c r="W147" s="664"/>
      <c r="X147" s="664"/>
      <c r="Y147" s="664"/>
      <c r="Z147" s="664"/>
      <c r="AA147" s="664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04" t="str">
        <f>D6</f>
        <v/>
      </c>
      <c r="G148" s="904"/>
      <c r="H148" s="904"/>
      <c r="I148" s="904"/>
      <c r="J148" s="904"/>
      <c r="K148" s="904"/>
      <c r="L148" s="207"/>
      <c r="M148" s="207"/>
      <c r="N148" s="207"/>
      <c r="O148" s="207"/>
      <c r="P148" s="669"/>
      <c r="Q148" s="681"/>
      <c r="R148" s="669"/>
      <c r="S148" s="663"/>
      <c r="T148" s="664"/>
      <c r="U148" s="664"/>
      <c r="V148" s="664"/>
      <c r="W148" s="664"/>
      <c r="X148" s="664"/>
      <c r="Y148" s="664"/>
      <c r="Z148" s="664"/>
      <c r="AA148" s="664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04" t="str">
        <f>D7</f>
        <v/>
      </c>
      <c r="G149" s="904"/>
      <c r="H149" s="904"/>
      <c r="I149" s="904"/>
      <c r="J149" s="904"/>
      <c r="K149" s="904"/>
      <c r="L149" s="207"/>
      <c r="M149" s="207"/>
      <c r="N149" s="207"/>
      <c r="O149" s="207"/>
      <c r="P149" s="669"/>
      <c r="Q149" s="681"/>
      <c r="R149" s="669"/>
      <c r="S149" s="663"/>
      <c r="T149" s="664"/>
      <c r="U149" s="664"/>
      <c r="V149" s="664"/>
      <c r="W149" s="664"/>
      <c r="X149" s="664"/>
      <c r="Y149" s="664"/>
      <c r="Z149" s="664"/>
      <c r="AA149" s="664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04" t="str">
        <f>D8</f>
        <v/>
      </c>
      <c r="G150" s="904"/>
      <c r="H150" s="904"/>
      <c r="I150" s="904"/>
      <c r="J150" s="904"/>
      <c r="K150" s="904"/>
      <c r="L150" s="207"/>
      <c r="M150" s="207"/>
      <c r="N150" s="207"/>
      <c r="O150" s="207"/>
      <c r="P150" s="669"/>
      <c r="Q150" s="669"/>
      <c r="R150" s="669"/>
      <c r="S150" s="663"/>
      <c r="T150" s="664"/>
      <c r="U150" s="664"/>
      <c r="V150" s="664"/>
      <c r="W150" s="664"/>
      <c r="X150" s="664"/>
      <c r="Y150" s="664"/>
      <c r="Z150" s="664"/>
      <c r="AA150" s="664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69"/>
      <c r="Q151" s="669"/>
      <c r="R151" s="669"/>
      <c r="S151" s="663"/>
      <c r="T151" s="664"/>
      <c r="U151" s="664"/>
      <c r="V151" s="664"/>
      <c r="W151" s="664"/>
      <c r="X151" s="664"/>
      <c r="Y151" s="664"/>
      <c r="Z151" s="664"/>
      <c r="AA151" s="664"/>
    </row>
    <row r="152" spans="1:27" ht="12.75" customHeight="1" x14ac:dyDescent="0.2">
      <c r="A152" s="100"/>
      <c r="B152" s="256" t="s">
        <v>208</v>
      </c>
      <c r="C152" s="829" t="s">
        <v>52</v>
      </c>
      <c r="D152" s="831"/>
      <c r="E152" s="831"/>
      <c r="F152" s="891"/>
      <c r="G152" s="101" t="s">
        <v>109</v>
      </c>
      <c r="H152" s="902"/>
      <c r="I152" s="903"/>
      <c r="J152" s="256" t="s">
        <v>208</v>
      </c>
      <c r="K152" s="102" t="s">
        <v>53</v>
      </c>
      <c r="L152" s="103"/>
      <c r="M152" s="103"/>
      <c r="N152" s="104"/>
      <c r="O152" s="84" t="s">
        <v>109</v>
      </c>
      <c r="P152" s="670" t="s">
        <v>51</v>
      </c>
      <c r="Q152" s="669"/>
      <c r="R152" s="669"/>
      <c r="S152" s="663"/>
      <c r="T152" s="664"/>
      <c r="U152" s="664"/>
      <c r="V152" s="664"/>
      <c r="W152" s="664"/>
      <c r="X152" s="664"/>
      <c r="Y152" s="664"/>
      <c r="Z152" s="664"/>
      <c r="AA152" s="664"/>
    </row>
    <row r="153" spans="1:27" ht="12.75" customHeight="1" x14ac:dyDescent="0.2">
      <c r="A153" s="105"/>
      <c r="B153" s="108" t="s">
        <v>210</v>
      </c>
      <c r="C153" s="106" t="s">
        <v>22</v>
      </c>
      <c r="D153" s="80"/>
      <c r="E153" s="80" t="s">
        <v>225</v>
      </c>
      <c r="F153" s="107"/>
      <c r="G153" s="80" t="s">
        <v>110</v>
      </c>
      <c r="H153" s="896"/>
      <c r="I153" s="897"/>
      <c r="J153" s="108" t="s">
        <v>210</v>
      </c>
      <c r="K153" s="108" t="str">
        <f>C153</f>
        <v>Salaries</v>
      </c>
      <c r="L153" s="80"/>
      <c r="M153" s="80" t="s">
        <v>225</v>
      </c>
      <c r="N153" s="107"/>
      <c r="O153" s="80" t="s">
        <v>110</v>
      </c>
      <c r="P153" s="671" t="str">
        <f>$P$80</f>
        <v>Year or</v>
      </c>
      <c r="Q153" s="669"/>
      <c r="R153" s="669"/>
      <c r="S153" s="663"/>
      <c r="T153" s="664"/>
      <c r="U153" s="664"/>
      <c r="V153" s="664"/>
      <c r="W153" s="664"/>
      <c r="X153" s="664"/>
      <c r="Y153" s="664"/>
      <c r="Z153" s="664"/>
      <c r="AA153" s="664"/>
    </row>
    <row r="154" spans="1:27" ht="12.75" customHeight="1" x14ac:dyDescent="0.2">
      <c r="A154" s="109" t="s">
        <v>32</v>
      </c>
      <c r="B154" s="109" t="s">
        <v>221</v>
      </c>
      <c r="C154" s="110" t="s">
        <v>34</v>
      </c>
      <c r="D154" s="111" t="s">
        <v>30</v>
      </c>
      <c r="E154" s="111" t="s">
        <v>226</v>
      </c>
      <c r="F154" s="112" t="s">
        <v>46</v>
      </c>
      <c r="G154" s="113" t="s">
        <v>33</v>
      </c>
      <c r="H154" s="896" t="s">
        <v>32</v>
      </c>
      <c r="I154" s="897"/>
      <c r="J154" s="109" t="s">
        <v>221</v>
      </c>
      <c r="K154" s="129" t="str">
        <f>C154</f>
        <v>Requested</v>
      </c>
      <c r="L154" s="111" t="str">
        <f>D154</f>
        <v>Benefits</v>
      </c>
      <c r="M154" s="111" t="s">
        <v>226</v>
      </c>
      <c r="N154" s="112" t="str">
        <f>F154</f>
        <v>Totals</v>
      </c>
      <c r="O154" s="113" t="s">
        <v>33</v>
      </c>
      <c r="P154" s="672" t="str">
        <f>$P$81</f>
        <v>Portion of</v>
      </c>
      <c r="Q154" s="669"/>
      <c r="R154" s="669"/>
      <c r="S154" s="663"/>
      <c r="T154" s="664"/>
      <c r="U154" s="664"/>
      <c r="V154" s="664"/>
      <c r="W154" s="664"/>
      <c r="X154" s="664"/>
      <c r="Y154" s="664"/>
      <c r="Z154" s="664"/>
      <c r="AA154" s="664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IFERROR(IF(C155*0.26=0,"",C155*0.265),"")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892" t="str">
        <f t="shared" ref="H155:H194" si="28">IF(A23=0,"",A23)</f>
        <v/>
      </c>
      <c r="I155" s="893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IFERROR(IF(K155*0.26=0,"",K155*0.265),"")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72" t="str">
        <f>$P$82</f>
        <v>a Year</v>
      </c>
      <c r="Q155" s="669"/>
      <c r="R155" s="664"/>
      <c r="S155" s="664"/>
      <c r="T155" s="664"/>
      <c r="U155" s="664"/>
      <c r="V155" s="664"/>
      <c r="W155" s="669"/>
      <c r="X155" s="669"/>
      <c r="Y155" s="664"/>
      <c r="Z155" s="664"/>
      <c r="AA155" s="664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IFERROR(IF(C156*0.26=0,"",C156*0.265),"")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892" t="str">
        <f t="shared" si="28"/>
        <v/>
      </c>
      <c r="I156" s="893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IFERROR(IF(K156*0.26=0,"",K156*0.265),"")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73">
        <f>IF(AND(totalyrs&gt;3,totalyrs&lt;4),totalyrs-3,1)</f>
        <v>1</v>
      </c>
      <c r="Q156" s="682" t="s">
        <v>54</v>
      </c>
      <c r="R156" s="664"/>
      <c r="S156" s="664"/>
      <c r="T156" s="664"/>
      <c r="U156" s="664"/>
      <c r="V156" s="664"/>
      <c r="W156" s="669"/>
      <c r="X156" s="669"/>
      <c r="Y156" s="664"/>
      <c r="Z156" s="664"/>
      <c r="AA156" s="664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892" t="str">
        <f t="shared" si="28"/>
        <v/>
      </c>
      <c r="I157" s="893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73">
        <f>IF(AND(totalyrs&gt;4,totalyrs&lt;5),totalyrs-4,1)</f>
        <v>1</v>
      </c>
      <c r="Q157" s="674" t="s">
        <v>55</v>
      </c>
      <c r="R157" s="664"/>
      <c r="S157" s="664"/>
      <c r="T157" s="664"/>
      <c r="U157" s="664"/>
      <c r="V157" s="664"/>
      <c r="W157" s="669"/>
      <c r="X157" s="669"/>
      <c r="Y157" s="664"/>
      <c r="Z157" s="664"/>
      <c r="AA157" s="664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892" t="str">
        <f t="shared" si="28"/>
        <v/>
      </c>
      <c r="I158" s="893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72"/>
      <c r="Q158" s="669"/>
      <c r="R158" s="664"/>
      <c r="S158" s="664"/>
      <c r="T158" s="664"/>
      <c r="U158" s="664"/>
      <c r="V158" s="664"/>
      <c r="W158" s="669"/>
      <c r="X158" s="669"/>
      <c r="Y158" s="664"/>
      <c r="Z158" s="664"/>
      <c r="AA158" s="664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892" t="str">
        <f t="shared" si="28"/>
        <v/>
      </c>
      <c r="I159" s="893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72"/>
      <c r="Q159" s="669"/>
      <c r="R159" s="664"/>
      <c r="S159" s="664"/>
      <c r="T159" s="664"/>
      <c r="U159" s="664"/>
      <c r="V159" s="664"/>
      <c r="W159" s="669"/>
      <c r="X159" s="669"/>
      <c r="Y159" s="664"/>
      <c r="Z159" s="664"/>
      <c r="AA159" s="664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892" t="str">
        <f t="shared" si="28"/>
        <v/>
      </c>
      <c r="I160" s="893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72"/>
      <c r="Q160" s="669"/>
      <c r="R160" s="664"/>
      <c r="S160" s="664"/>
      <c r="T160" s="664"/>
      <c r="U160" s="664"/>
      <c r="V160" s="664"/>
      <c r="W160" s="669"/>
      <c r="X160" s="669"/>
      <c r="Y160" s="664"/>
      <c r="Z160" s="664"/>
      <c r="AA160" s="664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892" t="str">
        <f t="shared" si="28"/>
        <v/>
      </c>
      <c r="I161" s="893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72"/>
      <c r="Q161" s="669"/>
      <c r="R161" s="664"/>
      <c r="S161" s="664"/>
      <c r="T161" s="664"/>
      <c r="U161" s="664"/>
      <c r="V161" s="664"/>
      <c r="W161" s="669"/>
      <c r="X161" s="669"/>
      <c r="Y161" s="664"/>
      <c r="Z161" s="664"/>
      <c r="AA161" s="664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892" t="str">
        <f t="shared" si="28"/>
        <v/>
      </c>
      <c r="I162" s="893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72"/>
      <c r="Q162" s="669"/>
      <c r="R162" s="664"/>
      <c r="S162" s="664"/>
      <c r="T162" s="664"/>
      <c r="U162" s="664"/>
      <c r="V162" s="664"/>
      <c r="W162" s="669"/>
      <c r="X162" s="669"/>
      <c r="Y162" s="664"/>
      <c r="Z162" s="664"/>
      <c r="AA162" s="664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892" t="str">
        <f t="shared" si="28"/>
        <v/>
      </c>
      <c r="I163" s="893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72"/>
      <c r="Q163" s="669"/>
      <c r="R163" s="664"/>
      <c r="S163" s="664"/>
      <c r="T163" s="664"/>
      <c r="U163" s="664"/>
      <c r="V163" s="664"/>
      <c r="W163" s="669"/>
      <c r="X163" s="669"/>
      <c r="Y163" s="664"/>
      <c r="Z163" s="664"/>
      <c r="AA163" s="664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892" t="str">
        <f t="shared" si="28"/>
        <v/>
      </c>
      <c r="I164" s="893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72"/>
      <c r="Q164" s="669"/>
      <c r="R164" s="664"/>
      <c r="S164" s="664"/>
      <c r="T164" s="664"/>
      <c r="U164" s="664"/>
      <c r="V164" s="664"/>
      <c r="W164" s="669"/>
      <c r="X164" s="669"/>
      <c r="Y164" s="664"/>
      <c r="Z164" s="664"/>
      <c r="AA164" s="664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892" t="str">
        <f t="shared" si="28"/>
        <v/>
      </c>
      <c r="I165" s="893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72"/>
      <c r="Q165" s="669"/>
      <c r="R165" s="664"/>
      <c r="S165" s="664"/>
      <c r="T165" s="664"/>
      <c r="U165" s="664"/>
      <c r="V165" s="664"/>
      <c r="W165" s="669"/>
      <c r="X165" s="669"/>
      <c r="Y165" s="664"/>
      <c r="Z165" s="664"/>
      <c r="AA165" s="664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892" t="str">
        <f t="shared" si="28"/>
        <v/>
      </c>
      <c r="I166" s="893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77"/>
      <c r="Q166" s="677"/>
      <c r="R166" s="664"/>
      <c r="S166" s="664"/>
      <c r="T166" s="664"/>
      <c r="U166" s="664"/>
      <c r="V166" s="664"/>
      <c r="W166" s="669"/>
      <c r="X166" s="669"/>
      <c r="Y166" s="664"/>
      <c r="Z166" s="664"/>
      <c r="AA166" s="664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892" t="str">
        <f t="shared" si="28"/>
        <v/>
      </c>
      <c r="I167" s="893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77"/>
      <c r="Q167" s="677"/>
      <c r="R167" s="664"/>
      <c r="S167" s="664"/>
      <c r="T167" s="664"/>
      <c r="U167" s="664"/>
      <c r="V167" s="664"/>
      <c r="W167" s="669"/>
      <c r="X167" s="669"/>
      <c r="Y167" s="664"/>
      <c r="Z167" s="664"/>
      <c r="AA167" s="664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892" t="str">
        <f t="shared" si="28"/>
        <v/>
      </c>
      <c r="I168" s="893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77"/>
      <c r="Q168" s="677"/>
      <c r="R168" s="664"/>
      <c r="S168" s="664"/>
      <c r="T168" s="664"/>
      <c r="U168" s="664"/>
      <c r="V168" s="664"/>
      <c r="W168" s="669"/>
      <c r="X168" s="669"/>
      <c r="Y168" s="664"/>
      <c r="Z168" s="664"/>
      <c r="AA168" s="664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892" t="str">
        <f t="shared" si="28"/>
        <v/>
      </c>
      <c r="I169" s="893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69"/>
      <c r="Q169" s="669"/>
      <c r="R169" s="664"/>
      <c r="S169" s="664"/>
      <c r="T169" s="664"/>
      <c r="U169" s="664"/>
      <c r="V169" s="664"/>
      <c r="W169" s="669"/>
      <c r="X169" s="669"/>
      <c r="Y169" s="664"/>
      <c r="Z169" s="664"/>
      <c r="AA169" s="664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892" t="str">
        <f t="shared" si="28"/>
        <v/>
      </c>
      <c r="I170" s="893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69"/>
      <c r="Q170" s="669"/>
      <c r="R170" s="664"/>
      <c r="S170" s="664"/>
      <c r="T170" s="664"/>
      <c r="U170" s="664"/>
      <c r="V170" s="664"/>
      <c r="W170" s="669"/>
      <c r="X170" s="669"/>
      <c r="Y170" s="664"/>
      <c r="Z170" s="664"/>
      <c r="AA170" s="664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892" t="str">
        <f t="shared" si="28"/>
        <v/>
      </c>
      <c r="I171" s="893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69"/>
      <c r="Q171" s="669"/>
      <c r="R171" s="664"/>
      <c r="S171" s="664"/>
      <c r="T171" s="664"/>
      <c r="U171" s="664"/>
      <c r="V171" s="664"/>
      <c r="W171" s="669"/>
      <c r="X171" s="669"/>
      <c r="Y171" s="664"/>
      <c r="Z171" s="664"/>
      <c r="AA171" s="664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892" t="str">
        <f t="shared" si="28"/>
        <v/>
      </c>
      <c r="I172" s="893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69"/>
      <c r="Q172" s="669"/>
      <c r="R172" s="664"/>
      <c r="S172" s="664"/>
      <c r="T172" s="664"/>
      <c r="U172" s="664"/>
      <c r="V172" s="664"/>
      <c r="W172" s="669"/>
      <c r="X172" s="669"/>
      <c r="Y172" s="664"/>
      <c r="Z172" s="664"/>
      <c r="AA172" s="664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892" t="str">
        <f t="shared" si="28"/>
        <v/>
      </c>
      <c r="I173" s="893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69"/>
      <c r="Q173" s="669"/>
      <c r="R173" s="664"/>
      <c r="S173" s="664"/>
      <c r="T173" s="664"/>
      <c r="U173" s="664"/>
      <c r="V173" s="664"/>
      <c r="W173" s="669"/>
      <c r="X173" s="669"/>
      <c r="Y173" s="664"/>
      <c r="Z173" s="664"/>
      <c r="AA173" s="664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892" t="str">
        <f t="shared" si="28"/>
        <v/>
      </c>
      <c r="I174" s="893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69"/>
      <c r="Q174" s="669"/>
      <c r="R174" s="664"/>
      <c r="S174" s="664"/>
      <c r="T174" s="664"/>
      <c r="U174" s="664"/>
      <c r="V174" s="664"/>
      <c r="W174" s="669"/>
      <c r="X174" s="669"/>
      <c r="Y174" s="664"/>
      <c r="Z174" s="664"/>
      <c r="AA174" s="664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892" t="str">
        <f t="shared" si="28"/>
        <v/>
      </c>
      <c r="I175" s="893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69"/>
      <c r="Q175" s="669"/>
      <c r="R175" s="664"/>
      <c r="S175" s="664"/>
      <c r="T175" s="664"/>
      <c r="U175" s="664"/>
      <c r="V175" s="664"/>
      <c r="W175" s="669"/>
      <c r="X175" s="669"/>
      <c r="Y175" s="664"/>
      <c r="Z175" s="664"/>
      <c r="AA175" s="664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892" t="str">
        <f t="shared" si="28"/>
        <v/>
      </c>
      <c r="I176" s="893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69"/>
      <c r="Q176" s="669"/>
      <c r="R176" s="664"/>
      <c r="S176" s="664"/>
      <c r="T176" s="664"/>
      <c r="U176" s="664"/>
      <c r="V176" s="664"/>
      <c r="W176" s="669"/>
      <c r="X176" s="669"/>
      <c r="Y176" s="664"/>
      <c r="Z176" s="664"/>
      <c r="AA176" s="664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892" t="str">
        <f t="shared" si="28"/>
        <v/>
      </c>
      <c r="I177" s="893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69"/>
      <c r="Q177" s="669"/>
      <c r="R177" s="664"/>
      <c r="S177" s="664"/>
      <c r="T177" s="664"/>
      <c r="U177" s="664"/>
      <c r="V177" s="664"/>
      <c r="W177" s="669"/>
      <c r="X177" s="669"/>
      <c r="Y177" s="664"/>
      <c r="Z177" s="664"/>
      <c r="AA177" s="664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892" t="str">
        <f t="shared" si="28"/>
        <v/>
      </c>
      <c r="I178" s="893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69"/>
      <c r="Q178" s="669"/>
      <c r="R178" s="664"/>
      <c r="S178" s="664"/>
      <c r="T178" s="664"/>
      <c r="U178" s="664"/>
      <c r="V178" s="664"/>
      <c r="W178" s="669"/>
      <c r="X178" s="669"/>
      <c r="Y178" s="664"/>
      <c r="Z178" s="664"/>
      <c r="AA178" s="664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892" t="str">
        <f t="shared" si="28"/>
        <v/>
      </c>
      <c r="I179" s="893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69"/>
      <c r="Q179" s="669"/>
      <c r="R179" s="664"/>
      <c r="S179" s="664"/>
      <c r="T179" s="664"/>
      <c r="U179" s="664"/>
      <c r="V179" s="664"/>
      <c r="W179" s="669"/>
      <c r="X179" s="669"/>
      <c r="Y179" s="664"/>
      <c r="Z179" s="664"/>
      <c r="AA179" s="664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892" t="str">
        <f t="shared" si="28"/>
        <v/>
      </c>
      <c r="I180" s="893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69"/>
      <c r="Q180" s="669"/>
      <c r="R180" s="664"/>
      <c r="S180" s="664"/>
      <c r="T180" s="664"/>
      <c r="U180" s="664"/>
      <c r="V180" s="664"/>
      <c r="W180" s="669"/>
      <c r="X180" s="669"/>
      <c r="Y180" s="664"/>
      <c r="Z180" s="664"/>
      <c r="AA180" s="664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892" t="str">
        <f t="shared" si="28"/>
        <v/>
      </c>
      <c r="I181" s="893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69"/>
      <c r="Q181" s="669"/>
      <c r="R181" s="664"/>
      <c r="S181" s="664"/>
      <c r="T181" s="664"/>
      <c r="U181" s="664"/>
      <c r="V181" s="664"/>
      <c r="W181" s="669"/>
      <c r="X181" s="669"/>
      <c r="Y181" s="664"/>
      <c r="Z181" s="664"/>
      <c r="AA181" s="664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892" t="str">
        <f t="shared" si="28"/>
        <v/>
      </c>
      <c r="I182" s="893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69"/>
      <c r="Q182" s="669"/>
      <c r="R182" s="664"/>
      <c r="S182" s="664"/>
      <c r="T182" s="664"/>
      <c r="U182" s="664"/>
      <c r="V182" s="664"/>
      <c r="W182" s="669"/>
      <c r="X182" s="669"/>
      <c r="Y182" s="664"/>
      <c r="Z182" s="664"/>
      <c r="AA182" s="664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892" t="str">
        <f t="shared" si="28"/>
        <v/>
      </c>
      <c r="I183" s="893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69"/>
      <c r="Q183" s="669"/>
      <c r="R183" s="664"/>
      <c r="S183" s="664"/>
      <c r="T183" s="664"/>
      <c r="U183" s="664"/>
      <c r="V183" s="664"/>
      <c r="W183" s="669"/>
      <c r="X183" s="669"/>
      <c r="Y183" s="664"/>
      <c r="Z183" s="664"/>
      <c r="AA183" s="664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892" t="str">
        <f t="shared" si="28"/>
        <v/>
      </c>
      <c r="I184" s="893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69"/>
      <c r="Q184" s="669"/>
      <c r="R184" s="664"/>
      <c r="S184" s="664"/>
      <c r="T184" s="664"/>
      <c r="U184" s="664"/>
      <c r="V184" s="664"/>
      <c r="W184" s="669"/>
      <c r="X184" s="669"/>
      <c r="Y184" s="664"/>
      <c r="Z184" s="664"/>
      <c r="AA184" s="664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892" t="str">
        <f t="shared" si="28"/>
        <v/>
      </c>
      <c r="I185" s="893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69"/>
      <c r="Q185" s="669"/>
      <c r="R185" s="664"/>
      <c r="S185" s="664"/>
      <c r="T185" s="664"/>
      <c r="U185" s="664"/>
      <c r="V185" s="664"/>
      <c r="W185" s="669"/>
      <c r="X185" s="669"/>
      <c r="Y185" s="664"/>
      <c r="Z185" s="664"/>
      <c r="AA185" s="664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892" t="str">
        <f t="shared" si="28"/>
        <v/>
      </c>
      <c r="I186" s="893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69"/>
      <c r="Q186" s="669"/>
      <c r="R186" s="664"/>
      <c r="S186" s="664"/>
      <c r="T186" s="664"/>
      <c r="U186" s="664"/>
      <c r="V186" s="664"/>
      <c r="W186" s="669"/>
      <c r="X186" s="669"/>
      <c r="Y186" s="664"/>
      <c r="Z186" s="664"/>
      <c r="AA186" s="664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892" t="str">
        <f t="shared" si="28"/>
        <v/>
      </c>
      <c r="I187" s="893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69"/>
      <c r="Q187" s="669"/>
      <c r="R187" s="664"/>
      <c r="S187" s="664"/>
      <c r="T187" s="664"/>
      <c r="U187" s="664"/>
      <c r="V187" s="664"/>
      <c r="W187" s="669"/>
      <c r="X187" s="669"/>
      <c r="Y187" s="664"/>
      <c r="Z187" s="664"/>
      <c r="AA187" s="664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892" t="str">
        <f t="shared" si="28"/>
        <v/>
      </c>
      <c r="I188" s="893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69"/>
      <c r="Q188" s="669"/>
      <c r="R188" s="664"/>
      <c r="S188" s="664"/>
      <c r="T188" s="664"/>
      <c r="U188" s="664"/>
      <c r="V188" s="664"/>
      <c r="W188" s="669"/>
      <c r="X188" s="669"/>
      <c r="Y188" s="664"/>
      <c r="Z188" s="664"/>
      <c r="AA188" s="664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892" t="str">
        <f t="shared" si="28"/>
        <v/>
      </c>
      <c r="I189" s="893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69"/>
      <c r="Q189" s="669"/>
      <c r="R189" s="664"/>
      <c r="S189" s="664"/>
      <c r="T189" s="664"/>
      <c r="U189" s="664"/>
      <c r="V189" s="664"/>
      <c r="W189" s="669"/>
      <c r="X189" s="669"/>
      <c r="Y189" s="664"/>
      <c r="Z189" s="664"/>
      <c r="AA189" s="664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892" t="str">
        <f t="shared" si="28"/>
        <v/>
      </c>
      <c r="I190" s="893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69"/>
      <c r="Q190" s="669"/>
      <c r="R190" s="664"/>
      <c r="S190" s="664"/>
      <c r="T190" s="664"/>
      <c r="U190" s="664"/>
      <c r="V190" s="664"/>
      <c r="W190" s="669"/>
      <c r="X190" s="669"/>
      <c r="Y190" s="664"/>
      <c r="Z190" s="664"/>
      <c r="AA190" s="664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892" t="str">
        <f t="shared" si="28"/>
        <v/>
      </c>
      <c r="I191" s="893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69"/>
      <c r="Q191" s="669"/>
      <c r="R191" s="664"/>
      <c r="S191" s="664"/>
      <c r="T191" s="664"/>
      <c r="U191" s="664"/>
      <c r="V191" s="664"/>
      <c r="W191" s="669"/>
      <c r="X191" s="669"/>
      <c r="Y191" s="664"/>
      <c r="Z191" s="664"/>
      <c r="AA191" s="664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892" t="str">
        <f t="shared" si="28"/>
        <v/>
      </c>
      <c r="I192" s="893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69"/>
      <c r="Q192" s="669"/>
      <c r="R192" s="664"/>
      <c r="S192" s="664"/>
      <c r="T192" s="664"/>
      <c r="U192" s="664"/>
      <c r="V192" s="664"/>
      <c r="W192" s="669"/>
      <c r="X192" s="669"/>
      <c r="Y192" s="664"/>
      <c r="Z192" s="664"/>
      <c r="AA192" s="664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892" t="str">
        <f t="shared" si="28"/>
        <v/>
      </c>
      <c r="I193" s="893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69"/>
      <c r="Q193" s="669"/>
      <c r="R193" s="664"/>
      <c r="S193" s="664"/>
      <c r="T193" s="664"/>
      <c r="U193" s="664"/>
      <c r="V193" s="664"/>
      <c r="W193" s="669"/>
      <c r="X193" s="669"/>
      <c r="Y193" s="664"/>
      <c r="Z193" s="664"/>
      <c r="AA193" s="664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892" t="str">
        <f t="shared" si="28"/>
        <v/>
      </c>
      <c r="I194" s="893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69"/>
      <c r="Q194" s="669"/>
      <c r="R194" s="664"/>
      <c r="S194" s="664"/>
      <c r="T194" s="664"/>
      <c r="U194" s="664"/>
      <c r="V194" s="664"/>
      <c r="W194" s="669"/>
      <c r="X194" s="669"/>
      <c r="Y194" s="664"/>
      <c r="Z194" s="664"/>
      <c r="AA194" s="664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69"/>
      <c r="Q195" s="669"/>
      <c r="R195" s="669"/>
      <c r="S195" s="663"/>
      <c r="T195" s="664"/>
      <c r="U195" s="664"/>
      <c r="V195" s="664"/>
      <c r="W195" s="664"/>
      <c r="X195" s="664"/>
      <c r="Y195" s="664"/>
      <c r="Z195" s="664"/>
      <c r="AA195" s="664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69"/>
      <c r="Q196" s="681"/>
      <c r="R196" s="669"/>
      <c r="S196" s="663"/>
      <c r="T196" s="664"/>
      <c r="U196" s="664"/>
      <c r="V196" s="664"/>
      <c r="W196" s="664"/>
      <c r="X196" s="664"/>
      <c r="Y196" s="664"/>
      <c r="Z196" s="664"/>
      <c r="AA196" s="664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69"/>
      <c r="Q197" s="681"/>
      <c r="R197" s="669"/>
      <c r="S197" s="663"/>
      <c r="T197" s="664"/>
      <c r="U197" s="664"/>
      <c r="V197" s="664"/>
      <c r="W197" s="664"/>
      <c r="X197" s="664"/>
      <c r="Y197" s="664"/>
      <c r="Z197" s="664"/>
      <c r="AA197" s="664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69"/>
      <c r="Q198" s="681"/>
      <c r="R198" s="669"/>
      <c r="S198" s="663"/>
      <c r="T198" s="664"/>
      <c r="U198" s="664"/>
      <c r="V198" s="664"/>
      <c r="W198" s="664"/>
      <c r="X198" s="664"/>
      <c r="Y198" s="664"/>
      <c r="Z198" s="664"/>
      <c r="AA198" s="664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69"/>
      <c r="Q199" s="681"/>
      <c r="R199" s="669"/>
      <c r="S199" s="663"/>
      <c r="T199" s="664"/>
      <c r="U199" s="664"/>
      <c r="V199" s="664"/>
      <c r="W199" s="664"/>
      <c r="X199" s="664"/>
      <c r="Y199" s="664"/>
      <c r="Z199" s="664"/>
      <c r="AA199" s="664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69"/>
      <c r="Q200" s="681"/>
      <c r="R200" s="669"/>
      <c r="S200" s="663"/>
      <c r="T200" s="664"/>
      <c r="U200" s="664"/>
      <c r="V200" s="664"/>
      <c r="W200" s="664"/>
      <c r="X200" s="664"/>
      <c r="Y200" s="664"/>
      <c r="Z200" s="664"/>
      <c r="AA200" s="664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69"/>
      <c r="Q201" s="681"/>
      <c r="R201" s="669"/>
      <c r="S201" s="663"/>
      <c r="T201" s="664"/>
      <c r="U201" s="664"/>
      <c r="V201" s="664"/>
      <c r="W201" s="664"/>
      <c r="X201" s="664"/>
      <c r="Y201" s="664"/>
      <c r="Z201" s="664"/>
      <c r="AA201" s="664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69"/>
      <c r="Q202" s="681"/>
      <c r="R202" s="669"/>
      <c r="S202" s="663"/>
      <c r="T202" s="664"/>
      <c r="U202" s="664"/>
      <c r="V202" s="664"/>
      <c r="W202" s="664"/>
      <c r="X202" s="664"/>
      <c r="Y202" s="664"/>
      <c r="Z202" s="664"/>
      <c r="AA202" s="664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69"/>
      <c r="Q203" s="681"/>
      <c r="R203" s="669"/>
      <c r="S203" s="663"/>
      <c r="T203" s="664"/>
      <c r="U203" s="664"/>
      <c r="V203" s="664"/>
      <c r="W203" s="664"/>
      <c r="X203" s="664"/>
      <c r="Y203" s="664"/>
      <c r="Z203" s="664"/>
      <c r="AA203" s="664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69"/>
      <c r="Q204" s="681"/>
      <c r="R204" s="669"/>
      <c r="S204" s="663"/>
      <c r="T204" s="664"/>
      <c r="U204" s="664"/>
      <c r="V204" s="664"/>
      <c r="W204" s="664"/>
      <c r="X204" s="664"/>
      <c r="Y204" s="664"/>
      <c r="Z204" s="664"/>
      <c r="AA204" s="664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69"/>
      <c r="Q205" s="681"/>
      <c r="R205" s="669"/>
      <c r="S205" s="663"/>
      <c r="T205" s="664"/>
      <c r="U205" s="664"/>
      <c r="V205" s="664"/>
      <c r="W205" s="664"/>
      <c r="X205" s="664"/>
      <c r="Y205" s="664"/>
      <c r="Z205" s="664"/>
      <c r="AA205" s="664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69"/>
      <c r="Q206" s="681"/>
      <c r="R206" s="669"/>
      <c r="S206" s="663"/>
      <c r="T206" s="664"/>
      <c r="U206" s="664"/>
      <c r="V206" s="664"/>
      <c r="W206" s="664"/>
      <c r="X206" s="664"/>
      <c r="Y206" s="664"/>
      <c r="Z206" s="664"/>
      <c r="AA206" s="664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69"/>
      <c r="Q207" s="681"/>
      <c r="R207" s="669"/>
      <c r="S207" s="663"/>
      <c r="T207" s="664"/>
      <c r="U207" s="664"/>
      <c r="V207" s="664"/>
      <c r="W207" s="664"/>
      <c r="X207" s="664"/>
      <c r="Y207" s="664"/>
      <c r="Z207" s="664"/>
      <c r="AA207" s="664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69"/>
      <c r="Q208" s="681"/>
      <c r="R208" s="669"/>
      <c r="S208" s="663"/>
      <c r="T208" s="664"/>
      <c r="U208" s="664"/>
      <c r="V208" s="664"/>
      <c r="W208" s="664"/>
      <c r="X208" s="664"/>
      <c r="Y208" s="664"/>
      <c r="Z208" s="664"/>
      <c r="AA208" s="664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69"/>
      <c r="Q209" s="681"/>
      <c r="R209" s="669"/>
      <c r="S209" s="663"/>
      <c r="T209" s="664"/>
      <c r="U209" s="664"/>
      <c r="V209" s="664"/>
      <c r="W209" s="664"/>
      <c r="X209" s="664"/>
      <c r="Y209" s="664"/>
      <c r="Z209" s="664"/>
      <c r="AA209" s="664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69"/>
      <c r="Q210" s="681"/>
      <c r="R210" s="669"/>
      <c r="S210" s="663"/>
      <c r="T210" s="664"/>
      <c r="U210" s="664"/>
      <c r="V210" s="664"/>
      <c r="W210" s="664"/>
      <c r="X210" s="664"/>
      <c r="Y210" s="664"/>
      <c r="Z210" s="664"/>
      <c r="AA210" s="664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69"/>
      <c r="Q211" s="681"/>
      <c r="R211" s="669"/>
      <c r="S211" s="663"/>
      <c r="T211" s="664"/>
      <c r="U211" s="664"/>
      <c r="V211" s="664"/>
      <c r="W211" s="664"/>
      <c r="X211" s="664"/>
      <c r="Y211" s="664"/>
      <c r="Z211" s="664"/>
      <c r="AA211" s="664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69"/>
      <c r="Q212" s="681"/>
      <c r="R212" s="669"/>
      <c r="S212" s="663"/>
      <c r="T212" s="664"/>
      <c r="U212" s="664"/>
      <c r="V212" s="664"/>
      <c r="W212" s="664"/>
      <c r="X212" s="664"/>
      <c r="Y212" s="664"/>
      <c r="Z212" s="664"/>
      <c r="AA212" s="664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77"/>
      <c r="Q213" s="677"/>
      <c r="R213" s="677"/>
      <c r="S213" s="664"/>
      <c r="T213" s="664"/>
      <c r="U213" s="664"/>
      <c r="V213" s="664"/>
      <c r="W213" s="664"/>
      <c r="X213" s="664"/>
      <c r="Y213" s="664"/>
      <c r="Z213" s="664"/>
      <c r="AA213" s="664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77"/>
      <c r="Q214" s="677"/>
      <c r="R214" s="677"/>
      <c r="S214" s="664"/>
      <c r="T214" s="664"/>
      <c r="U214" s="664"/>
      <c r="V214" s="664"/>
      <c r="W214" s="664"/>
      <c r="X214" s="664"/>
      <c r="Y214" s="664"/>
      <c r="Z214" s="664"/>
      <c r="AA214" s="664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69"/>
      <c r="Q215" s="681"/>
      <c r="R215" s="669"/>
      <c r="S215" s="663"/>
      <c r="T215" s="664"/>
      <c r="U215" s="664"/>
      <c r="V215" s="664"/>
      <c r="W215" s="664"/>
      <c r="X215" s="664"/>
      <c r="Y215" s="664"/>
      <c r="Z215" s="664"/>
      <c r="AA215" s="664"/>
    </row>
    <row r="216" spans="1:27" ht="12.75" customHeight="1" x14ac:dyDescent="0.2">
      <c r="A216" s="894" t="s">
        <v>205</v>
      </c>
      <c r="B216" s="894"/>
      <c r="C216" s="895"/>
      <c r="D216" s="895"/>
      <c r="E216" s="895"/>
      <c r="F216" s="895"/>
      <c r="G216" s="895"/>
      <c r="H216" s="895"/>
      <c r="I216" s="895"/>
      <c r="J216" s="895"/>
      <c r="K216" s="895"/>
      <c r="L216" s="895"/>
      <c r="M216" s="895"/>
      <c r="N216" s="895"/>
      <c r="O216" s="207"/>
      <c r="P216" s="669"/>
      <c r="Q216" s="681"/>
      <c r="R216" s="669"/>
      <c r="S216" s="663"/>
      <c r="T216" s="664"/>
      <c r="U216" s="664"/>
      <c r="V216" s="664"/>
      <c r="W216" s="664"/>
      <c r="X216" s="664"/>
      <c r="Y216" s="664"/>
      <c r="Z216" s="664"/>
      <c r="AA216" s="664"/>
    </row>
    <row r="217" spans="1:27" ht="12.75" customHeight="1" x14ac:dyDescent="0.2">
      <c r="A217" s="894" t="s">
        <v>141</v>
      </c>
      <c r="B217" s="894"/>
      <c r="C217" s="895"/>
      <c r="D217" s="895"/>
      <c r="E217" s="895"/>
      <c r="F217" s="895"/>
      <c r="G217" s="895"/>
      <c r="H217" s="895"/>
      <c r="I217" s="895"/>
      <c r="J217" s="895"/>
      <c r="K217" s="895"/>
      <c r="L217" s="895"/>
      <c r="M217" s="895"/>
      <c r="N217" s="895"/>
      <c r="O217" s="207"/>
      <c r="P217" s="669"/>
      <c r="Q217" s="681"/>
      <c r="R217" s="669"/>
      <c r="S217" s="663"/>
      <c r="T217" s="664"/>
      <c r="U217" s="664"/>
      <c r="V217" s="664"/>
      <c r="W217" s="664"/>
      <c r="X217" s="664"/>
      <c r="Y217" s="664"/>
      <c r="Z217" s="664"/>
      <c r="AA217" s="664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69"/>
      <c r="Q218" s="681"/>
      <c r="R218" s="669"/>
      <c r="S218" s="663"/>
      <c r="T218" s="664"/>
      <c r="U218" s="664"/>
      <c r="V218" s="664"/>
      <c r="W218" s="664"/>
      <c r="X218" s="664"/>
      <c r="Y218" s="664"/>
      <c r="Z218" s="664"/>
      <c r="AA218" s="664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898" t="str">
        <f>D5</f>
        <v/>
      </c>
      <c r="G219" s="899"/>
      <c r="H219" s="899"/>
      <c r="I219" s="899"/>
      <c r="J219" s="899"/>
      <c r="K219" s="899"/>
      <c r="L219" s="899"/>
      <c r="M219" s="207"/>
      <c r="N219" s="207"/>
      <c r="O219" s="207"/>
      <c r="P219" s="669"/>
      <c r="Q219" s="681"/>
      <c r="R219" s="669"/>
      <c r="S219" s="663"/>
      <c r="T219" s="664"/>
      <c r="U219" s="664"/>
      <c r="V219" s="664"/>
      <c r="W219" s="664"/>
      <c r="X219" s="664"/>
      <c r="Y219" s="664"/>
      <c r="Z219" s="664"/>
      <c r="AA219" s="664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00" t="str">
        <f>D6</f>
        <v/>
      </c>
      <c r="G220" s="901"/>
      <c r="H220" s="901"/>
      <c r="I220" s="901"/>
      <c r="J220" s="901"/>
      <c r="K220" s="901"/>
      <c r="L220" s="901"/>
      <c r="M220" s="207"/>
      <c r="N220" s="207"/>
      <c r="O220" s="207"/>
      <c r="P220" s="669"/>
      <c r="Q220" s="681"/>
      <c r="R220" s="669"/>
      <c r="S220" s="663"/>
      <c r="T220" s="664"/>
      <c r="U220" s="664"/>
      <c r="V220" s="664"/>
      <c r="W220" s="664"/>
      <c r="X220" s="664"/>
      <c r="Y220" s="664"/>
      <c r="Z220" s="664"/>
      <c r="AA220" s="664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00" t="str">
        <f>D7</f>
        <v/>
      </c>
      <c r="G221" s="901"/>
      <c r="H221" s="901"/>
      <c r="I221" s="901"/>
      <c r="J221" s="901"/>
      <c r="K221" s="901"/>
      <c r="L221" s="901"/>
      <c r="M221" s="207"/>
      <c r="N221" s="207"/>
      <c r="O221" s="207"/>
      <c r="P221" s="669"/>
      <c r="Q221" s="681"/>
      <c r="R221" s="669"/>
      <c r="S221" s="663"/>
      <c r="T221" s="664"/>
      <c r="U221" s="664"/>
      <c r="V221" s="664"/>
      <c r="W221" s="664"/>
      <c r="X221" s="664"/>
      <c r="Y221" s="664"/>
      <c r="Z221" s="664"/>
      <c r="AA221" s="664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00" t="str">
        <f>D8</f>
        <v/>
      </c>
      <c r="G222" s="901"/>
      <c r="H222" s="901"/>
      <c r="I222" s="901"/>
      <c r="J222" s="901"/>
      <c r="K222" s="901"/>
      <c r="L222" s="901"/>
      <c r="M222" s="207"/>
      <c r="N222" s="207"/>
      <c r="O222" s="207"/>
      <c r="P222" s="669"/>
      <c r="Q222" s="669"/>
      <c r="R222" s="669"/>
      <c r="S222" s="663"/>
      <c r="T222" s="664"/>
      <c r="U222" s="664"/>
      <c r="V222" s="664"/>
      <c r="W222" s="664"/>
      <c r="X222" s="664"/>
      <c r="Y222" s="664"/>
      <c r="Z222" s="664"/>
      <c r="AA222" s="664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69"/>
      <c r="Q223" s="669"/>
      <c r="R223" s="669"/>
      <c r="S223" s="663"/>
      <c r="T223" s="664"/>
      <c r="U223" s="664"/>
      <c r="V223" s="664"/>
      <c r="W223" s="664"/>
      <c r="X223" s="664"/>
      <c r="Y223" s="664"/>
      <c r="Z223" s="664"/>
      <c r="AA223" s="664"/>
    </row>
    <row r="224" spans="1:27" ht="12.75" customHeight="1" x14ac:dyDescent="0.2">
      <c r="A224" s="270" t="s">
        <v>223</v>
      </c>
      <c r="B224" s="256" t="s">
        <v>208</v>
      </c>
      <c r="C224" s="829" t="s">
        <v>144</v>
      </c>
      <c r="D224" s="831"/>
      <c r="E224" s="831"/>
      <c r="F224" s="891"/>
      <c r="G224" s="101" t="s">
        <v>109</v>
      </c>
      <c r="H224" s="902"/>
      <c r="I224" s="903"/>
      <c r="J224" s="256" t="s">
        <v>208</v>
      </c>
      <c r="K224" s="102" t="s">
        <v>145</v>
      </c>
      <c r="L224" s="103"/>
      <c r="M224" s="103"/>
      <c r="N224" s="104"/>
      <c r="O224" s="84" t="s">
        <v>109</v>
      </c>
      <c r="P224" s="670" t="s">
        <v>146</v>
      </c>
      <c r="Q224" s="669"/>
      <c r="R224" s="669"/>
      <c r="S224" s="663"/>
      <c r="T224" s="664"/>
      <c r="U224" s="664"/>
      <c r="V224" s="664"/>
      <c r="W224" s="664"/>
      <c r="X224" s="664"/>
      <c r="Y224" s="664"/>
      <c r="Z224" s="664"/>
      <c r="AA224" s="664"/>
    </row>
    <row r="225" spans="1:27" ht="12.75" customHeight="1" x14ac:dyDescent="0.2">
      <c r="A225" s="105" t="s">
        <v>228</v>
      </c>
      <c r="B225" s="108" t="s">
        <v>210</v>
      </c>
      <c r="C225" s="106" t="s">
        <v>22</v>
      </c>
      <c r="D225" s="80"/>
      <c r="E225" s="80" t="s">
        <v>225</v>
      </c>
      <c r="F225" s="107"/>
      <c r="G225" s="80" t="s">
        <v>110</v>
      </c>
      <c r="H225" s="896"/>
      <c r="I225" s="897"/>
      <c r="J225" s="108" t="s">
        <v>210</v>
      </c>
      <c r="K225" s="108" t="str">
        <f>C225</f>
        <v>Salaries</v>
      </c>
      <c r="L225" s="80"/>
      <c r="M225" s="80" t="s">
        <v>225</v>
      </c>
      <c r="N225" s="107"/>
      <c r="O225" s="80" t="s">
        <v>110</v>
      </c>
      <c r="P225" s="671" t="str">
        <f>$P$80</f>
        <v>Year or</v>
      </c>
      <c r="Q225" s="669"/>
      <c r="R225" s="669"/>
      <c r="S225" s="663"/>
      <c r="T225" s="664"/>
      <c r="U225" s="664"/>
      <c r="V225" s="664"/>
      <c r="W225" s="664"/>
      <c r="X225" s="664"/>
      <c r="Y225" s="664"/>
      <c r="Z225" s="664"/>
      <c r="AA225" s="664"/>
    </row>
    <row r="226" spans="1:27" ht="12.75" customHeight="1" x14ac:dyDescent="0.2">
      <c r="A226" s="109" t="s">
        <v>32</v>
      </c>
      <c r="B226" s="109" t="s">
        <v>221</v>
      </c>
      <c r="C226" s="110" t="s">
        <v>34</v>
      </c>
      <c r="D226" s="111" t="s">
        <v>30</v>
      </c>
      <c r="E226" s="111" t="s">
        <v>226</v>
      </c>
      <c r="F226" s="112" t="s">
        <v>46</v>
      </c>
      <c r="G226" s="113" t="s">
        <v>33</v>
      </c>
      <c r="H226" s="896" t="s">
        <v>32</v>
      </c>
      <c r="I226" s="897"/>
      <c r="J226" s="109" t="s">
        <v>221</v>
      </c>
      <c r="K226" s="129" t="str">
        <f>C226</f>
        <v>Requested</v>
      </c>
      <c r="L226" s="111" t="str">
        <f>D226</f>
        <v>Benefits</v>
      </c>
      <c r="M226" s="111" t="s">
        <v>226</v>
      </c>
      <c r="N226" s="112" t="str">
        <f>F226</f>
        <v>Totals</v>
      </c>
      <c r="O226" s="113" t="s">
        <v>33</v>
      </c>
      <c r="P226" s="672" t="str">
        <f>$P$81</f>
        <v>Portion of</v>
      </c>
      <c r="Q226" s="669"/>
      <c r="R226" s="669"/>
      <c r="S226" s="663"/>
      <c r="T226" s="664"/>
      <c r="U226" s="664"/>
      <c r="V226" s="664"/>
      <c r="W226" s="664"/>
      <c r="X226" s="664"/>
      <c r="Y226" s="664"/>
      <c r="Z226" s="664"/>
      <c r="AA226" s="664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IFERROR(IF(C227*0.26=0,"",C227*0.265),"")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892" t="str">
        <f t="shared" ref="H227:H266" si="42">IF(A23=0,"",A23)</f>
        <v/>
      </c>
      <c r="I227" s="893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IFERROR(IF(K227*0.26=0,"",K227*0.265),"")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72" t="str">
        <f>$P$82</f>
        <v>a Year</v>
      </c>
      <c r="Q227" s="669"/>
      <c r="R227" s="664"/>
      <c r="S227" s="664"/>
      <c r="T227" s="664"/>
      <c r="U227" s="664"/>
      <c r="V227" s="664"/>
      <c r="W227" s="669"/>
      <c r="X227" s="669"/>
      <c r="Y227" s="664"/>
      <c r="Z227" s="664"/>
      <c r="AA227" s="664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IFERROR(IF(C228*0.26=0,"",C228*0.265),"")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892" t="str">
        <f t="shared" si="42"/>
        <v/>
      </c>
      <c r="I228" s="893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IFERROR(IF(K228*0.26=0,"",K228*0.265),"")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73">
        <f>IF(AND(totalyrs&gt;5,totalyrs&lt;6),totalyrs-5,1)</f>
        <v>1</v>
      </c>
      <c r="Q228" s="682" t="s">
        <v>147</v>
      </c>
      <c r="R228" s="664"/>
      <c r="S228" s="664"/>
      <c r="T228" s="664"/>
      <c r="U228" s="664"/>
      <c r="V228" s="664"/>
      <c r="W228" s="669"/>
      <c r="X228" s="669"/>
      <c r="Y228" s="664"/>
      <c r="Z228" s="664"/>
      <c r="AA228" s="664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892" t="str">
        <f t="shared" si="42"/>
        <v/>
      </c>
      <c r="I229" s="893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73">
        <f>IF(AND(totalyrs&gt;6,totalyrs&lt;7),totalyrs-6,1)</f>
        <v>1</v>
      </c>
      <c r="Q229" s="674" t="s">
        <v>148</v>
      </c>
      <c r="R229" s="664"/>
      <c r="S229" s="664"/>
      <c r="T229" s="664"/>
      <c r="U229" s="664"/>
      <c r="V229" s="664"/>
      <c r="W229" s="669"/>
      <c r="X229" s="669"/>
      <c r="Y229" s="664"/>
      <c r="Z229" s="664"/>
      <c r="AA229" s="664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892" t="str">
        <f t="shared" si="42"/>
        <v/>
      </c>
      <c r="I230" s="893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72"/>
      <c r="Q230" s="669"/>
      <c r="R230" s="664"/>
      <c r="S230" s="664"/>
      <c r="T230" s="664"/>
      <c r="U230" s="664"/>
      <c r="V230" s="664"/>
      <c r="W230" s="669"/>
      <c r="X230" s="669"/>
      <c r="Y230" s="664"/>
      <c r="Z230" s="664"/>
      <c r="AA230" s="664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892" t="str">
        <f t="shared" si="42"/>
        <v/>
      </c>
      <c r="I231" s="893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72"/>
      <c r="Q231" s="669"/>
      <c r="R231" s="664"/>
      <c r="S231" s="664"/>
      <c r="T231" s="664"/>
      <c r="U231" s="664"/>
      <c r="V231" s="664"/>
      <c r="W231" s="669"/>
      <c r="X231" s="669"/>
      <c r="Y231" s="664"/>
      <c r="Z231" s="664"/>
      <c r="AA231" s="664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892" t="str">
        <f t="shared" si="42"/>
        <v/>
      </c>
      <c r="I232" s="893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72"/>
      <c r="Q232" s="669"/>
      <c r="R232" s="664"/>
      <c r="S232" s="664"/>
      <c r="T232" s="664"/>
      <c r="U232" s="664"/>
      <c r="V232" s="664"/>
      <c r="W232" s="669"/>
      <c r="X232" s="669"/>
      <c r="Y232" s="664"/>
      <c r="Z232" s="664"/>
      <c r="AA232" s="664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892" t="str">
        <f t="shared" si="42"/>
        <v/>
      </c>
      <c r="I233" s="893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72"/>
      <c r="Q233" s="669"/>
      <c r="R233" s="664"/>
      <c r="S233" s="664"/>
      <c r="T233" s="664"/>
      <c r="U233" s="664"/>
      <c r="V233" s="664"/>
      <c r="W233" s="669"/>
      <c r="X233" s="669"/>
      <c r="Y233" s="664"/>
      <c r="Z233" s="664"/>
      <c r="AA233" s="664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892" t="str">
        <f t="shared" si="42"/>
        <v/>
      </c>
      <c r="I234" s="893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72"/>
      <c r="Q234" s="669"/>
      <c r="R234" s="664"/>
      <c r="S234" s="664"/>
      <c r="T234" s="664"/>
      <c r="U234" s="664"/>
      <c r="V234" s="664"/>
      <c r="W234" s="669"/>
      <c r="X234" s="669"/>
      <c r="Y234" s="664"/>
      <c r="Z234" s="664"/>
      <c r="AA234" s="664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892" t="str">
        <f t="shared" si="42"/>
        <v/>
      </c>
      <c r="I235" s="893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72"/>
      <c r="Q235" s="669"/>
      <c r="R235" s="664"/>
      <c r="S235" s="664"/>
      <c r="T235" s="664"/>
      <c r="U235" s="664"/>
      <c r="V235" s="664"/>
      <c r="W235" s="669"/>
      <c r="X235" s="669"/>
      <c r="Y235" s="664"/>
      <c r="Z235" s="664"/>
      <c r="AA235" s="664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892" t="str">
        <f t="shared" si="42"/>
        <v/>
      </c>
      <c r="I236" s="893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72"/>
      <c r="Q236" s="669"/>
      <c r="R236" s="664"/>
      <c r="S236" s="664"/>
      <c r="T236" s="664"/>
      <c r="U236" s="664"/>
      <c r="V236" s="664"/>
      <c r="W236" s="669"/>
      <c r="X236" s="669"/>
      <c r="Y236" s="664"/>
      <c r="Z236" s="664"/>
      <c r="AA236" s="664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892" t="str">
        <f t="shared" si="42"/>
        <v/>
      </c>
      <c r="I237" s="893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72"/>
      <c r="Q237" s="669"/>
      <c r="R237" s="664"/>
      <c r="S237" s="664"/>
      <c r="T237" s="664"/>
      <c r="U237" s="664"/>
      <c r="V237" s="664"/>
      <c r="W237" s="669"/>
      <c r="X237" s="669"/>
      <c r="Y237" s="664"/>
      <c r="Z237" s="664"/>
      <c r="AA237" s="664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892" t="str">
        <f t="shared" si="42"/>
        <v/>
      </c>
      <c r="I238" s="893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77"/>
      <c r="Q238" s="677"/>
      <c r="R238" s="664"/>
      <c r="S238" s="664"/>
      <c r="T238" s="664"/>
      <c r="U238" s="664"/>
      <c r="V238" s="664"/>
      <c r="W238" s="669"/>
      <c r="X238" s="669"/>
      <c r="Y238" s="664"/>
      <c r="Z238" s="664"/>
      <c r="AA238" s="664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892" t="str">
        <f t="shared" si="42"/>
        <v/>
      </c>
      <c r="I239" s="893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77"/>
      <c r="Q239" s="677"/>
      <c r="R239" s="664"/>
      <c r="S239" s="664"/>
      <c r="T239" s="664"/>
      <c r="U239" s="664"/>
      <c r="V239" s="664"/>
      <c r="W239" s="669"/>
      <c r="X239" s="669"/>
      <c r="Y239" s="664"/>
      <c r="Z239" s="664"/>
      <c r="AA239" s="664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892" t="str">
        <f t="shared" si="42"/>
        <v/>
      </c>
      <c r="I240" s="893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77"/>
      <c r="Q240" s="677"/>
      <c r="R240" s="664"/>
      <c r="S240" s="664"/>
      <c r="T240" s="664"/>
      <c r="U240" s="664"/>
      <c r="V240" s="664"/>
      <c r="W240" s="669"/>
      <c r="X240" s="669"/>
      <c r="Y240" s="664"/>
      <c r="Z240" s="664"/>
      <c r="AA240" s="664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892" t="str">
        <f t="shared" si="42"/>
        <v/>
      </c>
      <c r="I241" s="893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69"/>
      <c r="Q241" s="669"/>
      <c r="R241" s="664"/>
      <c r="S241" s="664"/>
      <c r="T241" s="664"/>
      <c r="U241" s="664"/>
      <c r="V241" s="664"/>
      <c r="W241" s="669"/>
      <c r="X241" s="669"/>
      <c r="Y241" s="664"/>
      <c r="Z241" s="664"/>
      <c r="AA241" s="664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892" t="str">
        <f t="shared" si="42"/>
        <v/>
      </c>
      <c r="I242" s="893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69"/>
      <c r="Q242" s="669"/>
      <c r="R242" s="664"/>
      <c r="S242" s="664"/>
      <c r="T242" s="664"/>
      <c r="U242" s="664"/>
      <c r="V242" s="664"/>
      <c r="W242" s="669"/>
      <c r="X242" s="669"/>
      <c r="Y242" s="664"/>
      <c r="Z242" s="664"/>
      <c r="AA242" s="664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892" t="str">
        <f t="shared" si="42"/>
        <v/>
      </c>
      <c r="I243" s="893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69"/>
      <c r="Q243" s="669"/>
      <c r="R243" s="664"/>
      <c r="S243" s="664"/>
      <c r="T243" s="664"/>
      <c r="U243" s="664"/>
      <c r="V243" s="664"/>
      <c r="W243" s="669"/>
      <c r="X243" s="669"/>
      <c r="Y243" s="664"/>
      <c r="Z243" s="664"/>
      <c r="AA243" s="664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892" t="str">
        <f t="shared" si="42"/>
        <v/>
      </c>
      <c r="I244" s="893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69"/>
      <c r="Q244" s="669"/>
      <c r="R244" s="664"/>
      <c r="S244" s="664"/>
      <c r="T244" s="664"/>
      <c r="U244" s="664"/>
      <c r="V244" s="664"/>
      <c r="W244" s="669"/>
      <c r="X244" s="669"/>
      <c r="Y244" s="664"/>
      <c r="Z244" s="664"/>
      <c r="AA244" s="664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892" t="str">
        <f t="shared" si="42"/>
        <v/>
      </c>
      <c r="I245" s="893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69"/>
      <c r="Q245" s="669"/>
      <c r="R245" s="664"/>
      <c r="S245" s="664"/>
      <c r="T245" s="664"/>
      <c r="U245" s="664"/>
      <c r="V245" s="664"/>
      <c r="W245" s="669"/>
      <c r="X245" s="669"/>
      <c r="Y245" s="664"/>
      <c r="Z245" s="664"/>
      <c r="AA245" s="664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892" t="str">
        <f t="shared" si="42"/>
        <v/>
      </c>
      <c r="I246" s="893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69"/>
      <c r="Q246" s="669"/>
      <c r="R246" s="664"/>
      <c r="S246" s="664"/>
      <c r="T246" s="664"/>
      <c r="U246" s="664"/>
      <c r="V246" s="664"/>
      <c r="W246" s="669"/>
      <c r="X246" s="669"/>
      <c r="Y246" s="664"/>
      <c r="Z246" s="664"/>
      <c r="AA246" s="664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892" t="str">
        <f t="shared" si="42"/>
        <v/>
      </c>
      <c r="I247" s="893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69"/>
      <c r="Q247" s="669"/>
      <c r="R247" s="664"/>
      <c r="S247" s="664"/>
      <c r="T247" s="664"/>
      <c r="U247" s="664"/>
      <c r="V247" s="664"/>
      <c r="W247" s="669"/>
      <c r="X247" s="669"/>
      <c r="Y247" s="664"/>
      <c r="Z247" s="664"/>
      <c r="AA247" s="664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892" t="str">
        <f t="shared" si="42"/>
        <v/>
      </c>
      <c r="I248" s="893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69"/>
      <c r="Q248" s="669"/>
      <c r="R248" s="664"/>
      <c r="S248" s="664"/>
      <c r="T248" s="664"/>
      <c r="U248" s="664"/>
      <c r="V248" s="664"/>
      <c r="W248" s="669"/>
      <c r="X248" s="669"/>
      <c r="Y248" s="664"/>
      <c r="Z248" s="664"/>
      <c r="AA248" s="664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892" t="str">
        <f t="shared" si="42"/>
        <v/>
      </c>
      <c r="I249" s="893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69"/>
      <c r="Q249" s="669"/>
      <c r="R249" s="664"/>
      <c r="S249" s="664"/>
      <c r="T249" s="664"/>
      <c r="U249" s="664"/>
      <c r="V249" s="664"/>
      <c r="W249" s="669"/>
      <c r="X249" s="669"/>
      <c r="Y249" s="664"/>
      <c r="Z249" s="664"/>
      <c r="AA249" s="664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892" t="str">
        <f t="shared" si="42"/>
        <v/>
      </c>
      <c r="I250" s="893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69"/>
      <c r="Q250" s="669"/>
      <c r="R250" s="664"/>
      <c r="S250" s="664"/>
      <c r="T250" s="664"/>
      <c r="U250" s="664"/>
      <c r="V250" s="664"/>
      <c r="W250" s="669"/>
      <c r="X250" s="669"/>
      <c r="Y250" s="664"/>
      <c r="Z250" s="664"/>
      <c r="AA250" s="664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892" t="str">
        <f t="shared" si="42"/>
        <v/>
      </c>
      <c r="I251" s="893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69"/>
      <c r="Q251" s="669"/>
      <c r="R251" s="664"/>
      <c r="S251" s="664"/>
      <c r="T251" s="664"/>
      <c r="U251" s="664"/>
      <c r="V251" s="664"/>
      <c r="W251" s="669"/>
      <c r="X251" s="669"/>
      <c r="Y251" s="664"/>
      <c r="Z251" s="664"/>
      <c r="AA251" s="664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892" t="str">
        <f t="shared" si="42"/>
        <v/>
      </c>
      <c r="I252" s="893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69"/>
      <c r="Q252" s="669"/>
      <c r="R252" s="664"/>
      <c r="S252" s="664"/>
      <c r="T252" s="664"/>
      <c r="U252" s="664"/>
      <c r="V252" s="664"/>
      <c r="W252" s="669"/>
      <c r="X252" s="669"/>
      <c r="Y252" s="664"/>
      <c r="Z252" s="664"/>
      <c r="AA252" s="664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892" t="str">
        <f t="shared" si="42"/>
        <v/>
      </c>
      <c r="I253" s="893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69"/>
      <c r="Q253" s="669"/>
      <c r="R253" s="664"/>
      <c r="S253" s="664"/>
      <c r="T253" s="664"/>
      <c r="U253" s="664"/>
      <c r="V253" s="664"/>
      <c r="W253" s="669"/>
      <c r="X253" s="669"/>
      <c r="Y253" s="664"/>
      <c r="Z253" s="664"/>
      <c r="AA253" s="664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892" t="str">
        <f t="shared" si="42"/>
        <v/>
      </c>
      <c r="I254" s="893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69"/>
      <c r="Q254" s="669"/>
      <c r="R254" s="664"/>
      <c r="S254" s="664"/>
      <c r="T254" s="664"/>
      <c r="U254" s="664"/>
      <c r="V254" s="664"/>
      <c r="W254" s="669"/>
      <c r="X254" s="669"/>
      <c r="Y254" s="664"/>
      <c r="Z254" s="664"/>
      <c r="AA254" s="664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892" t="str">
        <f t="shared" si="42"/>
        <v/>
      </c>
      <c r="I255" s="893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69"/>
      <c r="Q255" s="669"/>
      <c r="R255" s="664"/>
      <c r="S255" s="664"/>
      <c r="T255" s="664"/>
      <c r="U255" s="664"/>
      <c r="V255" s="664"/>
      <c r="W255" s="669"/>
      <c r="X255" s="669"/>
      <c r="Y255" s="664"/>
      <c r="Z255" s="664"/>
      <c r="AA255" s="664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892" t="str">
        <f t="shared" si="42"/>
        <v/>
      </c>
      <c r="I256" s="893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69"/>
      <c r="Q256" s="669"/>
      <c r="R256" s="664"/>
      <c r="S256" s="664"/>
      <c r="T256" s="664"/>
      <c r="U256" s="664"/>
      <c r="V256" s="664"/>
      <c r="W256" s="669"/>
      <c r="X256" s="669"/>
      <c r="Y256" s="664"/>
      <c r="Z256" s="664"/>
      <c r="AA256" s="664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892" t="str">
        <f t="shared" si="42"/>
        <v/>
      </c>
      <c r="I257" s="893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69"/>
      <c r="Q257" s="669"/>
      <c r="R257" s="664"/>
      <c r="S257" s="664"/>
      <c r="T257" s="664"/>
      <c r="U257" s="664"/>
      <c r="V257" s="664"/>
      <c r="W257" s="669"/>
      <c r="X257" s="669"/>
      <c r="Y257" s="664"/>
      <c r="Z257" s="664"/>
      <c r="AA257" s="664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892" t="str">
        <f t="shared" si="42"/>
        <v/>
      </c>
      <c r="I258" s="893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69"/>
      <c r="Q258" s="669"/>
      <c r="R258" s="664"/>
      <c r="S258" s="664"/>
      <c r="T258" s="664"/>
      <c r="U258" s="664"/>
      <c r="V258" s="664"/>
      <c r="W258" s="669"/>
      <c r="X258" s="669"/>
      <c r="Y258" s="664"/>
      <c r="Z258" s="664"/>
      <c r="AA258" s="664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892" t="str">
        <f t="shared" si="42"/>
        <v/>
      </c>
      <c r="I259" s="893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69"/>
      <c r="Q259" s="669"/>
      <c r="R259" s="664"/>
      <c r="S259" s="664"/>
      <c r="T259" s="664"/>
      <c r="U259" s="664"/>
      <c r="V259" s="664"/>
      <c r="W259" s="669"/>
      <c r="X259" s="669"/>
      <c r="Y259" s="664"/>
      <c r="Z259" s="664"/>
      <c r="AA259" s="664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892" t="str">
        <f t="shared" si="42"/>
        <v/>
      </c>
      <c r="I260" s="893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69"/>
      <c r="Q260" s="669"/>
      <c r="R260" s="664"/>
      <c r="S260" s="664"/>
      <c r="T260" s="664"/>
      <c r="U260" s="664"/>
      <c r="V260" s="664"/>
      <c r="W260" s="669"/>
      <c r="X260" s="669"/>
      <c r="Y260" s="664"/>
      <c r="Z260" s="664"/>
      <c r="AA260" s="664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892" t="str">
        <f t="shared" si="42"/>
        <v/>
      </c>
      <c r="I261" s="893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69"/>
      <c r="Q261" s="669"/>
      <c r="R261" s="664"/>
      <c r="S261" s="664"/>
      <c r="T261" s="664"/>
      <c r="U261" s="664"/>
      <c r="V261" s="664"/>
      <c r="W261" s="669"/>
      <c r="X261" s="669"/>
      <c r="Y261" s="664"/>
      <c r="Z261" s="664"/>
      <c r="AA261" s="664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892" t="str">
        <f t="shared" si="42"/>
        <v/>
      </c>
      <c r="I262" s="893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69"/>
      <c r="Q262" s="669"/>
      <c r="R262" s="664"/>
      <c r="S262" s="664"/>
      <c r="T262" s="664"/>
      <c r="U262" s="664"/>
      <c r="V262" s="664"/>
      <c r="W262" s="669"/>
      <c r="X262" s="669"/>
      <c r="Y262" s="664"/>
      <c r="Z262" s="664"/>
      <c r="AA262" s="664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892" t="str">
        <f t="shared" si="42"/>
        <v/>
      </c>
      <c r="I263" s="893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69"/>
      <c r="Q263" s="669"/>
      <c r="R263" s="664"/>
      <c r="S263" s="664"/>
      <c r="T263" s="664"/>
      <c r="U263" s="664"/>
      <c r="V263" s="664"/>
      <c r="W263" s="669"/>
      <c r="X263" s="669"/>
      <c r="Y263" s="664"/>
      <c r="Z263" s="664"/>
      <c r="AA263" s="664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892" t="str">
        <f t="shared" si="42"/>
        <v/>
      </c>
      <c r="I264" s="893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69"/>
      <c r="Q264" s="669"/>
      <c r="R264" s="664"/>
      <c r="S264" s="664"/>
      <c r="T264" s="664"/>
      <c r="U264" s="664"/>
      <c r="V264" s="664"/>
      <c r="W264" s="669"/>
      <c r="X264" s="669"/>
      <c r="Y264" s="664"/>
      <c r="Z264" s="664"/>
      <c r="AA264" s="664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892" t="str">
        <f t="shared" si="42"/>
        <v/>
      </c>
      <c r="I265" s="893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69"/>
      <c r="Q265" s="669"/>
      <c r="R265" s="664"/>
      <c r="S265" s="664"/>
      <c r="T265" s="664"/>
      <c r="U265" s="664"/>
      <c r="V265" s="664"/>
      <c r="W265" s="669"/>
      <c r="X265" s="669"/>
      <c r="Y265" s="664"/>
      <c r="Z265" s="664"/>
      <c r="AA265" s="664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892" t="str">
        <f t="shared" si="42"/>
        <v/>
      </c>
      <c r="I266" s="893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69"/>
      <c r="Q266" s="669"/>
      <c r="R266" s="664"/>
      <c r="S266" s="664"/>
      <c r="T266" s="664"/>
      <c r="U266" s="664"/>
      <c r="V266" s="664"/>
      <c r="W266" s="669"/>
      <c r="X266" s="669"/>
      <c r="Y266" s="664"/>
      <c r="Z266" s="664"/>
      <c r="AA266" s="664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69"/>
      <c r="Q267" s="669"/>
      <c r="R267" s="677"/>
      <c r="S267" s="664"/>
      <c r="T267" s="664"/>
      <c r="U267" s="664"/>
      <c r="V267" s="664"/>
      <c r="W267" s="664"/>
      <c r="X267" s="664"/>
      <c r="Y267" s="664"/>
      <c r="Z267" s="664"/>
      <c r="AA267" s="664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69"/>
      <c r="Q268" s="681"/>
      <c r="R268" s="677"/>
      <c r="S268" s="664"/>
      <c r="T268" s="664"/>
      <c r="U268" s="664"/>
      <c r="V268" s="664"/>
      <c r="W268" s="664"/>
      <c r="X268" s="664"/>
      <c r="Y268" s="664"/>
      <c r="Z268" s="664"/>
      <c r="AA268" s="664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69"/>
      <c r="Q269" s="681"/>
      <c r="R269" s="677"/>
      <c r="S269" s="664"/>
      <c r="T269" s="664"/>
      <c r="U269" s="664"/>
      <c r="V269" s="664"/>
      <c r="W269" s="664"/>
      <c r="X269" s="664"/>
      <c r="Y269" s="664"/>
      <c r="Z269" s="664"/>
      <c r="AA269" s="664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69"/>
      <c r="Q270" s="681"/>
      <c r="R270" s="677"/>
      <c r="S270" s="664"/>
      <c r="T270" s="664"/>
      <c r="U270" s="664"/>
      <c r="V270" s="664"/>
      <c r="W270" s="664"/>
      <c r="X270" s="664"/>
      <c r="Y270" s="664"/>
      <c r="Z270" s="664"/>
      <c r="AA270" s="664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69"/>
      <c r="Q271" s="681"/>
      <c r="R271" s="677"/>
      <c r="S271" s="664"/>
      <c r="T271" s="664"/>
      <c r="U271" s="664"/>
      <c r="V271" s="664"/>
      <c r="W271" s="664"/>
      <c r="X271" s="664"/>
      <c r="Y271" s="664"/>
      <c r="Z271" s="664"/>
      <c r="AA271" s="664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69"/>
      <c r="Q272" s="681"/>
      <c r="R272" s="677"/>
      <c r="S272" s="664"/>
      <c r="T272" s="664"/>
      <c r="U272" s="664"/>
      <c r="V272" s="664"/>
      <c r="W272" s="664"/>
      <c r="X272" s="664"/>
      <c r="Y272" s="664"/>
      <c r="Z272" s="664"/>
      <c r="AA272" s="664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69"/>
      <c r="Q273" s="681"/>
      <c r="R273" s="677"/>
      <c r="S273" s="664"/>
      <c r="T273" s="664"/>
      <c r="U273" s="664"/>
      <c r="V273" s="664"/>
      <c r="W273" s="664"/>
      <c r="X273" s="664"/>
      <c r="Y273" s="664"/>
      <c r="Z273" s="664"/>
      <c r="AA273" s="664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69"/>
      <c r="Q274" s="681"/>
      <c r="R274" s="677"/>
      <c r="S274" s="664"/>
      <c r="T274" s="664"/>
      <c r="U274" s="664"/>
      <c r="V274" s="664"/>
      <c r="W274" s="664"/>
      <c r="X274" s="664"/>
      <c r="Y274" s="664"/>
      <c r="Z274" s="664"/>
      <c r="AA274" s="664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69"/>
      <c r="Q275" s="681"/>
      <c r="R275" s="677"/>
      <c r="S275" s="664"/>
      <c r="T275" s="664"/>
      <c r="U275" s="664"/>
      <c r="V275" s="664"/>
      <c r="W275" s="664"/>
      <c r="X275" s="664"/>
      <c r="Y275" s="664"/>
      <c r="Z275" s="664"/>
      <c r="AA275" s="664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69"/>
      <c r="Q276" s="681"/>
      <c r="R276" s="677"/>
      <c r="S276" s="664"/>
      <c r="T276" s="664"/>
      <c r="U276" s="664"/>
      <c r="V276" s="664"/>
      <c r="W276" s="664"/>
      <c r="X276" s="664"/>
      <c r="Y276" s="664"/>
      <c r="Z276" s="664"/>
      <c r="AA276" s="664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69"/>
      <c r="Q277" s="681"/>
      <c r="R277" s="677"/>
      <c r="S277" s="664"/>
      <c r="T277" s="664"/>
      <c r="U277" s="664"/>
      <c r="V277" s="664"/>
      <c r="W277" s="664"/>
      <c r="X277" s="664"/>
      <c r="Y277" s="664"/>
      <c r="Z277" s="664"/>
      <c r="AA277" s="664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69"/>
      <c r="Q278" s="681"/>
      <c r="R278" s="677"/>
      <c r="S278" s="664"/>
      <c r="T278" s="664"/>
      <c r="U278" s="664"/>
      <c r="V278" s="664"/>
      <c r="W278" s="664"/>
      <c r="X278" s="664"/>
      <c r="Y278" s="664"/>
      <c r="Z278" s="664"/>
      <c r="AA278" s="664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69"/>
      <c r="Q279" s="681"/>
      <c r="R279" s="677"/>
      <c r="S279" s="664"/>
      <c r="T279" s="664"/>
      <c r="U279" s="664"/>
      <c r="V279" s="664"/>
      <c r="W279" s="664"/>
      <c r="X279" s="664"/>
      <c r="Y279" s="664"/>
      <c r="Z279" s="664"/>
      <c r="AA279" s="664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69"/>
      <c r="Q280" s="681"/>
      <c r="R280" s="677"/>
      <c r="S280" s="664"/>
      <c r="T280" s="664"/>
      <c r="U280" s="664"/>
      <c r="V280" s="664"/>
      <c r="W280" s="664"/>
      <c r="X280" s="664"/>
      <c r="Y280" s="664"/>
      <c r="Z280" s="664"/>
      <c r="AA280" s="664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69"/>
      <c r="Q281" s="681"/>
      <c r="R281" s="677"/>
      <c r="S281" s="664"/>
      <c r="T281" s="664"/>
      <c r="U281" s="664"/>
      <c r="V281" s="664"/>
      <c r="W281" s="664"/>
      <c r="X281" s="664"/>
      <c r="Y281" s="664"/>
      <c r="Z281" s="664"/>
      <c r="AA281" s="664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69"/>
      <c r="Q282" s="681"/>
      <c r="R282" s="677"/>
      <c r="S282" s="664"/>
      <c r="T282" s="664"/>
      <c r="U282" s="664"/>
      <c r="V282" s="664"/>
      <c r="W282" s="664"/>
      <c r="X282" s="664"/>
      <c r="Y282" s="664"/>
      <c r="Z282" s="664"/>
      <c r="AA282" s="664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69"/>
      <c r="Q283" s="681"/>
      <c r="R283" s="677"/>
      <c r="S283" s="664"/>
      <c r="T283" s="664"/>
      <c r="U283" s="664"/>
      <c r="V283" s="664"/>
      <c r="W283" s="664"/>
      <c r="X283" s="664"/>
      <c r="Y283" s="664"/>
      <c r="Z283" s="664"/>
      <c r="AA283" s="664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69"/>
      <c r="Q284" s="681"/>
      <c r="R284" s="677"/>
      <c r="S284" s="664"/>
      <c r="T284" s="664"/>
      <c r="U284" s="664"/>
      <c r="V284" s="664"/>
      <c r="W284" s="664"/>
      <c r="X284" s="664"/>
      <c r="Y284" s="664"/>
      <c r="Z284" s="664"/>
      <c r="AA284" s="664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69"/>
      <c r="Q285" s="681"/>
      <c r="R285" s="677"/>
      <c r="S285" s="664"/>
      <c r="T285" s="664"/>
      <c r="U285" s="664"/>
      <c r="V285" s="664"/>
      <c r="W285" s="664"/>
      <c r="X285" s="664"/>
      <c r="Y285" s="664"/>
      <c r="Z285" s="664"/>
      <c r="AA285" s="664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77"/>
      <c r="Q286" s="677"/>
      <c r="R286" s="677"/>
      <c r="S286" s="664"/>
      <c r="T286" s="664"/>
      <c r="U286" s="664"/>
      <c r="V286" s="664"/>
      <c r="W286" s="664"/>
      <c r="X286" s="664"/>
      <c r="Y286" s="664"/>
      <c r="Z286" s="664"/>
      <c r="AA286" s="664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77"/>
      <c r="Q287" s="677"/>
      <c r="R287" s="677"/>
      <c r="S287" s="664"/>
      <c r="T287" s="664"/>
      <c r="U287" s="664"/>
      <c r="V287" s="664"/>
      <c r="W287" s="664"/>
      <c r="X287" s="664"/>
      <c r="Y287" s="664"/>
      <c r="Z287" s="664"/>
      <c r="AA287" s="664"/>
    </row>
    <row r="288" spans="1:27" x14ac:dyDescent="0.2">
      <c r="A288" s="894" t="s">
        <v>205</v>
      </c>
      <c r="B288" s="894"/>
      <c r="C288" s="895"/>
      <c r="D288" s="895"/>
      <c r="E288" s="895"/>
      <c r="F288" s="895"/>
      <c r="G288" s="895"/>
      <c r="H288" s="895"/>
      <c r="I288" s="895"/>
      <c r="J288" s="895"/>
      <c r="K288" s="895"/>
      <c r="L288" s="895"/>
      <c r="M288" s="895"/>
      <c r="N288" s="895"/>
      <c r="O288" s="207"/>
      <c r="P288" s="669"/>
      <c r="Q288" s="681"/>
      <c r="R288" s="677"/>
      <c r="S288" s="664"/>
      <c r="T288" s="664"/>
      <c r="U288" s="664"/>
      <c r="V288" s="664"/>
      <c r="W288" s="664"/>
      <c r="X288" s="664"/>
      <c r="Y288" s="664"/>
      <c r="Z288" s="664"/>
      <c r="AA288" s="664"/>
    </row>
    <row r="289" spans="1:27" x14ac:dyDescent="0.2">
      <c r="A289" s="894" t="s">
        <v>143</v>
      </c>
      <c r="B289" s="894"/>
      <c r="C289" s="895"/>
      <c r="D289" s="895"/>
      <c r="E289" s="895"/>
      <c r="F289" s="895"/>
      <c r="G289" s="895"/>
      <c r="H289" s="895"/>
      <c r="I289" s="895"/>
      <c r="J289" s="895"/>
      <c r="K289" s="895"/>
      <c r="L289" s="895"/>
      <c r="M289" s="895"/>
      <c r="N289" s="895"/>
      <c r="O289" s="207"/>
      <c r="P289" s="669"/>
      <c r="Q289" s="681"/>
      <c r="R289" s="677"/>
      <c r="S289" s="664"/>
      <c r="T289" s="664"/>
      <c r="U289" s="664"/>
      <c r="V289" s="664"/>
      <c r="W289" s="664"/>
      <c r="X289" s="664"/>
      <c r="Y289" s="664"/>
      <c r="Z289" s="664"/>
      <c r="AA289" s="664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69"/>
      <c r="Q290" s="681"/>
      <c r="R290" s="677"/>
      <c r="S290" s="664"/>
      <c r="T290" s="664"/>
      <c r="U290" s="664"/>
      <c r="V290" s="664"/>
      <c r="W290" s="664"/>
      <c r="X290" s="664"/>
      <c r="Y290" s="664"/>
      <c r="Z290" s="664"/>
      <c r="AA290" s="664"/>
    </row>
    <row r="291" spans="1:27" x14ac:dyDescent="0.2">
      <c r="A291" s="207"/>
      <c r="B291" s="207"/>
      <c r="C291" s="208" t="s">
        <v>6</v>
      </c>
      <c r="D291" s="207"/>
      <c r="E291" s="207"/>
      <c r="F291" s="926" t="str">
        <f>D5</f>
        <v/>
      </c>
      <c r="G291" s="926"/>
      <c r="H291" s="926"/>
      <c r="I291" s="926"/>
      <c r="J291" s="926"/>
      <c r="K291" s="926"/>
      <c r="L291" s="207"/>
      <c r="M291" s="207"/>
      <c r="N291" s="207"/>
      <c r="O291" s="207"/>
      <c r="P291" s="669"/>
      <c r="Q291" s="681"/>
      <c r="R291" s="677"/>
      <c r="S291" s="664"/>
      <c r="T291" s="664"/>
      <c r="U291" s="664"/>
      <c r="V291" s="664"/>
      <c r="W291" s="664"/>
      <c r="X291" s="664"/>
      <c r="Y291" s="664"/>
      <c r="Z291" s="664"/>
      <c r="AA291" s="664"/>
    </row>
    <row r="292" spans="1:27" x14ac:dyDescent="0.2">
      <c r="A292" s="207"/>
      <c r="B292" s="207"/>
      <c r="C292" s="208" t="s">
        <v>8</v>
      </c>
      <c r="D292" s="207"/>
      <c r="E292" s="207"/>
      <c r="F292" s="904" t="str">
        <f>D6</f>
        <v/>
      </c>
      <c r="G292" s="904"/>
      <c r="H292" s="904"/>
      <c r="I292" s="904"/>
      <c r="J292" s="904"/>
      <c r="K292" s="904"/>
      <c r="L292" s="207"/>
      <c r="M292" s="207"/>
      <c r="N292" s="207"/>
      <c r="O292" s="207"/>
      <c r="P292" s="669"/>
      <c r="Q292" s="681"/>
      <c r="R292" s="677"/>
      <c r="S292" s="664"/>
      <c r="T292" s="664"/>
      <c r="U292" s="664"/>
      <c r="V292" s="664"/>
      <c r="W292" s="664"/>
      <c r="X292" s="664"/>
      <c r="Y292" s="664"/>
      <c r="Z292" s="664"/>
      <c r="AA292" s="664"/>
    </row>
    <row r="293" spans="1:27" x14ac:dyDescent="0.2">
      <c r="A293" s="207"/>
      <c r="B293" s="207"/>
      <c r="C293" s="208" t="s">
        <v>122</v>
      </c>
      <c r="D293" s="207"/>
      <c r="E293" s="207"/>
      <c r="F293" s="904" t="str">
        <f>D7</f>
        <v/>
      </c>
      <c r="G293" s="904"/>
      <c r="H293" s="904"/>
      <c r="I293" s="904"/>
      <c r="J293" s="904"/>
      <c r="K293" s="904"/>
      <c r="L293" s="207"/>
      <c r="M293" s="207"/>
      <c r="N293" s="207"/>
      <c r="O293" s="207"/>
      <c r="P293" s="669"/>
      <c r="Q293" s="681"/>
      <c r="R293" s="677"/>
      <c r="S293" s="664"/>
      <c r="T293" s="664"/>
      <c r="U293" s="664"/>
      <c r="V293" s="664"/>
      <c r="W293" s="664"/>
      <c r="X293" s="664"/>
      <c r="Y293" s="664"/>
      <c r="Z293" s="664"/>
      <c r="AA293" s="664"/>
    </row>
    <row r="294" spans="1:27" x14ac:dyDescent="0.2">
      <c r="A294" s="207"/>
      <c r="B294" s="207"/>
      <c r="C294" s="208" t="s">
        <v>10</v>
      </c>
      <c r="D294" s="207"/>
      <c r="E294" s="207"/>
      <c r="F294" s="904" t="str">
        <f>D8</f>
        <v/>
      </c>
      <c r="G294" s="904"/>
      <c r="H294" s="904"/>
      <c r="I294" s="904"/>
      <c r="J294" s="904"/>
      <c r="K294" s="904"/>
      <c r="L294" s="207"/>
      <c r="M294" s="207"/>
      <c r="N294" s="207"/>
      <c r="O294" s="207"/>
      <c r="P294" s="669"/>
      <c r="Q294" s="669"/>
      <c r="R294" s="677"/>
      <c r="S294" s="664"/>
      <c r="T294" s="664"/>
      <c r="U294" s="664"/>
      <c r="V294" s="664"/>
      <c r="W294" s="664"/>
      <c r="X294" s="664"/>
      <c r="Y294" s="664"/>
      <c r="Z294" s="664"/>
      <c r="AA294" s="664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69"/>
      <c r="Q295" s="669"/>
      <c r="R295" s="677"/>
      <c r="S295" s="664"/>
      <c r="T295" s="664"/>
      <c r="U295" s="664"/>
      <c r="V295" s="664"/>
      <c r="W295" s="664"/>
      <c r="X295" s="664"/>
      <c r="Y295" s="664"/>
      <c r="Z295" s="664"/>
      <c r="AA295" s="664"/>
    </row>
    <row r="296" spans="1:27" x14ac:dyDescent="0.2">
      <c r="A296" s="100"/>
      <c r="B296" s="256" t="s">
        <v>208</v>
      </c>
      <c r="C296" s="829" t="s">
        <v>149</v>
      </c>
      <c r="D296" s="831"/>
      <c r="E296" s="831"/>
      <c r="F296" s="891"/>
      <c r="G296" s="101" t="s">
        <v>109</v>
      </c>
      <c r="H296" s="902"/>
      <c r="I296" s="903"/>
      <c r="J296" s="256" t="s">
        <v>208</v>
      </c>
      <c r="K296" s="102" t="s">
        <v>150</v>
      </c>
      <c r="L296" s="103"/>
      <c r="M296" s="103"/>
      <c r="N296" s="104"/>
      <c r="O296" s="84" t="s">
        <v>109</v>
      </c>
      <c r="P296" s="670" t="s">
        <v>151</v>
      </c>
      <c r="Q296" s="669"/>
      <c r="R296" s="677"/>
      <c r="S296" s="664"/>
      <c r="T296" s="664"/>
      <c r="U296" s="664"/>
      <c r="V296" s="664"/>
      <c r="W296" s="664"/>
      <c r="X296" s="664"/>
      <c r="Y296" s="664"/>
      <c r="Z296" s="664"/>
      <c r="AA296" s="664"/>
    </row>
    <row r="297" spans="1:27" x14ac:dyDescent="0.2">
      <c r="A297" s="105"/>
      <c r="B297" s="108" t="s">
        <v>210</v>
      </c>
      <c r="C297" s="106" t="s">
        <v>22</v>
      </c>
      <c r="D297" s="80"/>
      <c r="E297" s="80" t="s">
        <v>231</v>
      </c>
      <c r="F297" s="107"/>
      <c r="G297" s="80" t="s">
        <v>110</v>
      </c>
      <c r="H297" s="896"/>
      <c r="I297" s="897"/>
      <c r="J297" s="108" t="s">
        <v>210</v>
      </c>
      <c r="K297" s="108" t="str">
        <f>C297</f>
        <v>Salaries</v>
      </c>
      <c r="L297" s="80"/>
      <c r="M297" s="80" t="s">
        <v>225</v>
      </c>
      <c r="N297" s="107"/>
      <c r="O297" s="80" t="s">
        <v>110</v>
      </c>
      <c r="P297" s="671" t="str">
        <f>$P$80</f>
        <v>Year or</v>
      </c>
      <c r="Q297" s="669"/>
      <c r="R297" s="677"/>
      <c r="S297" s="664"/>
      <c r="T297" s="664"/>
      <c r="U297" s="664"/>
      <c r="V297" s="664"/>
      <c r="W297" s="664"/>
      <c r="X297" s="664"/>
      <c r="Y297" s="664"/>
      <c r="Z297" s="664"/>
      <c r="AA297" s="664"/>
    </row>
    <row r="298" spans="1:27" x14ac:dyDescent="0.2">
      <c r="A298" s="109" t="s">
        <v>32</v>
      </c>
      <c r="B298" s="109" t="s">
        <v>221</v>
      </c>
      <c r="C298" s="110" t="s">
        <v>34</v>
      </c>
      <c r="D298" s="111" t="s">
        <v>30</v>
      </c>
      <c r="E298" s="111" t="s">
        <v>226</v>
      </c>
      <c r="F298" s="112" t="s">
        <v>46</v>
      </c>
      <c r="G298" s="113" t="s">
        <v>33</v>
      </c>
      <c r="H298" s="896" t="s">
        <v>32</v>
      </c>
      <c r="I298" s="897"/>
      <c r="J298" s="109" t="s">
        <v>221</v>
      </c>
      <c r="K298" s="129" t="str">
        <f>C298</f>
        <v>Requested</v>
      </c>
      <c r="L298" s="111" t="str">
        <f>D298</f>
        <v>Benefits</v>
      </c>
      <c r="M298" s="111" t="s">
        <v>226</v>
      </c>
      <c r="N298" s="112" t="str">
        <f>F298</f>
        <v>Totals</v>
      </c>
      <c r="O298" s="113" t="s">
        <v>33</v>
      </c>
      <c r="P298" s="672" t="str">
        <f>$P$81</f>
        <v>Portion of</v>
      </c>
      <c r="Q298" s="669"/>
      <c r="R298" s="677"/>
      <c r="S298" s="664"/>
      <c r="T298" s="664"/>
      <c r="U298" s="664"/>
      <c r="V298" s="664"/>
      <c r="W298" s="669"/>
      <c r="X298" s="669"/>
      <c r="Y298" s="664"/>
      <c r="Z298" s="664"/>
      <c r="AA298" s="664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IFERROR(IF(C299*0.26=0,"",C299*0.265),"")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892" t="str">
        <f t="shared" ref="H299:H338" si="56">IF(A23=0,"",A23)</f>
        <v/>
      </c>
      <c r="I299" s="893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IFERROR(IF(K299*0.26=0,"",K299*0.265),"")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72" t="str">
        <f>$P$82</f>
        <v>a Year</v>
      </c>
      <c r="Q299" s="669"/>
      <c r="R299" s="664"/>
      <c r="S299" s="664"/>
      <c r="T299" s="664"/>
      <c r="U299" s="664"/>
      <c r="V299" s="664"/>
      <c r="W299" s="669"/>
      <c r="X299" s="669"/>
      <c r="Y299" s="664"/>
      <c r="Z299" s="664"/>
      <c r="AA299" s="664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IFERROR(IF(C300*0.26=0,"",C300*0.265),"")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892" t="str">
        <f t="shared" si="56"/>
        <v/>
      </c>
      <c r="I300" s="893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IFERROR(IF(K300*0.26=0,"",K300*0.265),"")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73">
        <f>IF(AND(totalyrs&gt;7,totalyrs&lt;8),totalyrs-7,1)</f>
        <v>1</v>
      </c>
      <c r="Q300" s="682" t="s">
        <v>152</v>
      </c>
      <c r="R300" s="664"/>
      <c r="S300" s="664"/>
      <c r="T300" s="664"/>
      <c r="U300" s="664"/>
      <c r="V300" s="664"/>
      <c r="W300" s="669"/>
      <c r="X300" s="669"/>
      <c r="Y300" s="664"/>
      <c r="Z300" s="664"/>
      <c r="AA300" s="664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892" t="str">
        <f t="shared" si="56"/>
        <v/>
      </c>
      <c r="I301" s="893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73">
        <f>IF(AND(totalyrs&gt;8,totalyrs&lt;9),totalyrs-8,1)</f>
        <v>1</v>
      </c>
      <c r="Q301" s="674" t="s">
        <v>153</v>
      </c>
      <c r="R301" s="664"/>
      <c r="S301" s="664"/>
      <c r="T301" s="664"/>
      <c r="U301" s="664"/>
      <c r="V301" s="664"/>
      <c r="W301" s="669"/>
      <c r="X301" s="669"/>
      <c r="Y301" s="664"/>
      <c r="Z301" s="664"/>
      <c r="AA301" s="664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892" t="str">
        <f t="shared" si="56"/>
        <v/>
      </c>
      <c r="I302" s="893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72"/>
      <c r="Q302" s="669"/>
      <c r="R302" s="664"/>
      <c r="S302" s="664"/>
      <c r="T302" s="664"/>
      <c r="U302" s="664"/>
      <c r="V302" s="664"/>
      <c r="W302" s="669"/>
      <c r="X302" s="669"/>
      <c r="Y302" s="664"/>
      <c r="Z302" s="664"/>
      <c r="AA302" s="664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892" t="str">
        <f t="shared" si="56"/>
        <v/>
      </c>
      <c r="I303" s="893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72"/>
      <c r="Q303" s="669"/>
      <c r="R303" s="664"/>
      <c r="S303" s="664"/>
      <c r="T303" s="664"/>
      <c r="U303" s="664"/>
      <c r="V303" s="664"/>
      <c r="W303" s="669"/>
      <c r="X303" s="669"/>
      <c r="Y303" s="664"/>
      <c r="Z303" s="664"/>
      <c r="AA303" s="664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892" t="str">
        <f t="shared" si="56"/>
        <v/>
      </c>
      <c r="I304" s="893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72"/>
      <c r="Q304" s="669"/>
      <c r="R304" s="664"/>
      <c r="S304" s="664"/>
      <c r="T304" s="664"/>
      <c r="U304" s="664"/>
      <c r="V304" s="664"/>
      <c r="W304" s="669"/>
      <c r="X304" s="669"/>
      <c r="Y304" s="664"/>
      <c r="Z304" s="664"/>
      <c r="AA304" s="664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892" t="str">
        <f t="shared" si="56"/>
        <v/>
      </c>
      <c r="I305" s="893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72"/>
      <c r="Q305" s="669"/>
      <c r="R305" s="664"/>
      <c r="S305" s="664"/>
      <c r="T305" s="664"/>
      <c r="U305" s="664"/>
      <c r="V305" s="664"/>
      <c r="W305" s="669"/>
      <c r="X305" s="669"/>
      <c r="Y305" s="664"/>
      <c r="Z305" s="664"/>
      <c r="AA305" s="664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892" t="str">
        <f t="shared" si="56"/>
        <v/>
      </c>
      <c r="I306" s="893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72"/>
      <c r="Q306" s="669"/>
      <c r="R306" s="664"/>
      <c r="S306" s="664"/>
      <c r="T306" s="664"/>
      <c r="U306" s="664"/>
      <c r="V306" s="664"/>
      <c r="W306" s="669"/>
      <c r="X306" s="669"/>
      <c r="Y306" s="664"/>
      <c r="Z306" s="664"/>
      <c r="AA306" s="664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892" t="str">
        <f t="shared" si="56"/>
        <v/>
      </c>
      <c r="I307" s="893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72"/>
      <c r="Q307" s="669"/>
      <c r="R307" s="664"/>
      <c r="S307" s="664"/>
      <c r="T307" s="664"/>
      <c r="U307" s="664"/>
      <c r="V307" s="664"/>
      <c r="W307" s="669"/>
      <c r="X307" s="669"/>
      <c r="Y307" s="664"/>
      <c r="Z307" s="664"/>
      <c r="AA307" s="664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892" t="str">
        <f t="shared" si="56"/>
        <v/>
      </c>
      <c r="I308" s="893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72"/>
      <c r="Q308" s="669"/>
      <c r="R308" s="664"/>
      <c r="S308" s="664"/>
      <c r="T308" s="664"/>
      <c r="U308" s="664"/>
      <c r="V308" s="664"/>
      <c r="W308" s="669"/>
      <c r="X308" s="669"/>
      <c r="Y308" s="664"/>
      <c r="Z308" s="664"/>
      <c r="AA308" s="664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892" t="str">
        <f t="shared" si="56"/>
        <v/>
      </c>
      <c r="I309" s="893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72"/>
      <c r="Q309" s="669"/>
      <c r="R309" s="664"/>
      <c r="S309" s="664"/>
      <c r="T309" s="664"/>
      <c r="U309" s="664"/>
      <c r="V309" s="664"/>
      <c r="W309" s="669"/>
      <c r="X309" s="669"/>
      <c r="Y309" s="664"/>
      <c r="Z309" s="664"/>
      <c r="AA309" s="664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892" t="str">
        <f t="shared" si="56"/>
        <v/>
      </c>
      <c r="I310" s="893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77"/>
      <c r="Q310" s="677"/>
      <c r="R310" s="664"/>
      <c r="S310" s="664"/>
      <c r="T310" s="664"/>
      <c r="U310" s="664"/>
      <c r="V310" s="664"/>
      <c r="W310" s="669"/>
      <c r="X310" s="669"/>
      <c r="Y310" s="664"/>
      <c r="Z310" s="664"/>
      <c r="AA310" s="664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892" t="str">
        <f t="shared" si="56"/>
        <v/>
      </c>
      <c r="I311" s="893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77"/>
      <c r="Q311" s="677"/>
      <c r="R311" s="664"/>
      <c r="S311" s="664"/>
      <c r="T311" s="664"/>
      <c r="U311" s="664"/>
      <c r="V311" s="664"/>
      <c r="W311" s="669"/>
      <c r="X311" s="669"/>
      <c r="Y311" s="664"/>
      <c r="Z311" s="664"/>
      <c r="AA311" s="664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892" t="str">
        <f t="shared" si="56"/>
        <v/>
      </c>
      <c r="I312" s="893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77"/>
      <c r="Q312" s="677"/>
      <c r="R312" s="664"/>
      <c r="S312" s="664"/>
      <c r="T312" s="664"/>
      <c r="U312" s="664"/>
      <c r="V312" s="664"/>
      <c r="W312" s="669"/>
      <c r="X312" s="669"/>
      <c r="Y312" s="664"/>
      <c r="Z312" s="664"/>
      <c r="AA312" s="664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892" t="str">
        <f t="shared" si="56"/>
        <v/>
      </c>
      <c r="I313" s="893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69"/>
      <c r="Q313" s="669"/>
      <c r="R313" s="664"/>
      <c r="S313" s="664"/>
      <c r="T313" s="664"/>
      <c r="U313" s="664"/>
      <c r="V313" s="664"/>
      <c r="W313" s="669"/>
      <c r="X313" s="669"/>
      <c r="Y313" s="664"/>
      <c r="Z313" s="664"/>
      <c r="AA313" s="664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892" t="str">
        <f t="shared" si="56"/>
        <v/>
      </c>
      <c r="I314" s="893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69"/>
      <c r="Q314" s="669"/>
      <c r="R314" s="664"/>
      <c r="S314" s="664"/>
      <c r="T314" s="664"/>
      <c r="U314" s="664"/>
      <c r="V314" s="664"/>
      <c r="W314" s="669"/>
      <c r="X314" s="669"/>
      <c r="Y314" s="664"/>
      <c r="Z314" s="664"/>
      <c r="AA314" s="664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892" t="str">
        <f t="shared" si="56"/>
        <v/>
      </c>
      <c r="I315" s="893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69"/>
      <c r="Q315" s="669"/>
      <c r="R315" s="664"/>
      <c r="S315" s="664"/>
      <c r="T315" s="664"/>
      <c r="U315" s="664"/>
      <c r="V315" s="664"/>
      <c r="W315" s="669"/>
      <c r="X315" s="669"/>
      <c r="Y315" s="664"/>
      <c r="Z315" s="664"/>
      <c r="AA315" s="664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892" t="str">
        <f t="shared" si="56"/>
        <v/>
      </c>
      <c r="I316" s="893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69"/>
      <c r="Q316" s="669"/>
      <c r="R316" s="664"/>
      <c r="S316" s="664"/>
      <c r="T316" s="664"/>
      <c r="U316" s="664"/>
      <c r="V316" s="664"/>
      <c r="W316" s="669"/>
      <c r="X316" s="669"/>
      <c r="Y316" s="664"/>
      <c r="Z316" s="664"/>
      <c r="AA316" s="664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892" t="str">
        <f t="shared" si="56"/>
        <v/>
      </c>
      <c r="I317" s="893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69"/>
      <c r="Q317" s="669"/>
      <c r="R317" s="664"/>
      <c r="S317" s="664"/>
      <c r="T317" s="664"/>
      <c r="U317" s="664"/>
      <c r="V317" s="664"/>
      <c r="W317" s="669"/>
      <c r="X317" s="669"/>
      <c r="Y317" s="664"/>
      <c r="Z317" s="664"/>
      <c r="AA317" s="664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892" t="str">
        <f t="shared" si="56"/>
        <v/>
      </c>
      <c r="I318" s="893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69"/>
      <c r="Q318" s="669"/>
      <c r="R318" s="664"/>
      <c r="S318" s="664"/>
      <c r="T318" s="664"/>
      <c r="U318" s="664"/>
      <c r="V318" s="664"/>
      <c r="W318" s="669"/>
      <c r="X318" s="669"/>
      <c r="Y318" s="664"/>
      <c r="Z318" s="664"/>
      <c r="AA318" s="664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892" t="str">
        <f t="shared" si="56"/>
        <v/>
      </c>
      <c r="I319" s="893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69"/>
      <c r="Q319" s="669"/>
      <c r="R319" s="664"/>
      <c r="S319" s="664"/>
      <c r="T319" s="664"/>
      <c r="U319" s="664"/>
      <c r="V319" s="664"/>
      <c r="W319" s="669"/>
      <c r="X319" s="669"/>
      <c r="Y319" s="664"/>
      <c r="Z319" s="664"/>
      <c r="AA319" s="664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892" t="str">
        <f t="shared" si="56"/>
        <v/>
      </c>
      <c r="I320" s="893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69"/>
      <c r="Q320" s="669"/>
      <c r="R320" s="664"/>
      <c r="S320" s="664"/>
      <c r="T320" s="664"/>
      <c r="U320" s="664"/>
      <c r="V320" s="664"/>
      <c r="W320" s="669"/>
      <c r="X320" s="669"/>
      <c r="Y320" s="664"/>
      <c r="Z320" s="664"/>
      <c r="AA320" s="664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892" t="str">
        <f t="shared" si="56"/>
        <v/>
      </c>
      <c r="I321" s="893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69"/>
      <c r="Q321" s="669"/>
      <c r="R321" s="664"/>
      <c r="S321" s="664"/>
      <c r="T321" s="664"/>
      <c r="U321" s="664"/>
      <c r="V321" s="664"/>
      <c r="W321" s="669"/>
      <c r="X321" s="669"/>
      <c r="Y321" s="664"/>
      <c r="Z321" s="664"/>
      <c r="AA321" s="664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892" t="str">
        <f t="shared" si="56"/>
        <v/>
      </c>
      <c r="I322" s="893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69"/>
      <c r="Q322" s="669"/>
      <c r="R322" s="664"/>
      <c r="S322" s="664"/>
      <c r="T322" s="664"/>
      <c r="U322" s="664"/>
      <c r="V322" s="664"/>
      <c r="W322" s="669"/>
      <c r="X322" s="669"/>
      <c r="Y322" s="664"/>
      <c r="Z322" s="664"/>
      <c r="AA322" s="664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892" t="str">
        <f t="shared" si="56"/>
        <v/>
      </c>
      <c r="I323" s="893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69"/>
      <c r="Q323" s="669"/>
      <c r="R323" s="664"/>
      <c r="S323" s="664"/>
      <c r="T323" s="664"/>
      <c r="U323" s="664"/>
      <c r="V323" s="664"/>
      <c r="W323" s="669"/>
      <c r="X323" s="669"/>
      <c r="Y323" s="664"/>
      <c r="Z323" s="664"/>
      <c r="AA323" s="664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892" t="str">
        <f t="shared" si="56"/>
        <v/>
      </c>
      <c r="I324" s="893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69"/>
      <c r="Q324" s="669"/>
      <c r="R324" s="664"/>
      <c r="S324" s="664"/>
      <c r="T324" s="664"/>
      <c r="U324" s="664"/>
      <c r="V324" s="664"/>
      <c r="W324" s="669"/>
      <c r="X324" s="669"/>
      <c r="Y324" s="664"/>
      <c r="Z324" s="664"/>
      <c r="AA324" s="664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892" t="str">
        <f t="shared" si="56"/>
        <v/>
      </c>
      <c r="I325" s="893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69"/>
      <c r="Q325" s="669"/>
      <c r="R325" s="664"/>
      <c r="S325" s="664"/>
      <c r="T325" s="664"/>
      <c r="U325" s="664"/>
      <c r="V325" s="664"/>
      <c r="W325" s="669"/>
      <c r="X325" s="669"/>
      <c r="Y325" s="664"/>
      <c r="Z325" s="664"/>
      <c r="AA325" s="664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892" t="str">
        <f t="shared" si="56"/>
        <v/>
      </c>
      <c r="I326" s="893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69"/>
      <c r="Q326" s="669"/>
      <c r="R326" s="664"/>
      <c r="S326" s="664"/>
      <c r="T326" s="664"/>
      <c r="U326" s="664"/>
      <c r="V326" s="664"/>
      <c r="W326" s="669"/>
      <c r="X326" s="669"/>
      <c r="Y326" s="664"/>
      <c r="Z326" s="664"/>
      <c r="AA326" s="664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892" t="str">
        <f t="shared" si="56"/>
        <v/>
      </c>
      <c r="I327" s="893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69"/>
      <c r="Q327" s="669"/>
      <c r="R327" s="664"/>
      <c r="S327" s="664"/>
      <c r="T327" s="664"/>
      <c r="U327" s="664"/>
      <c r="V327" s="664"/>
      <c r="W327" s="669"/>
      <c r="X327" s="669"/>
      <c r="Y327" s="664"/>
      <c r="Z327" s="664"/>
      <c r="AA327" s="664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892" t="str">
        <f t="shared" si="56"/>
        <v/>
      </c>
      <c r="I328" s="893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69"/>
      <c r="Q328" s="669"/>
      <c r="R328" s="664"/>
      <c r="S328" s="664"/>
      <c r="T328" s="664"/>
      <c r="U328" s="664"/>
      <c r="V328" s="664"/>
      <c r="W328" s="669"/>
      <c r="X328" s="669"/>
      <c r="Y328" s="664"/>
      <c r="Z328" s="664"/>
      <c r="AA328" s="664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892" t="str">
        <f t="shared" si="56"/>
        <v/>
      </c>
      <c r="I329" s="893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69"/>
      <c r="Q329" s="669"/>
      <c r="R329" s="664"/>
      <c r="S329" s="664"/>
      <c r="T329" s="664"/>
      <c r="U329" s="664"/>
      <c r="V329" s="664"/>
      <c r="W329" s="669"/>
      <c r="X329" s="669"/>
      <c r="Y329" s="664"/>
      <c r="Z329" s="664"/>
      <c r="AA329" s="664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892" t="str">
        <f t="shared" si="56"/>
        <v/>
      </c>
      <c r="I330" s="893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69"/>
      <c r="Q330" s="669"/>
      <c r="R330" s="664"/>
      <c r="S330" s="664"/>
      <c r="T330" s="664"/>
      <c r="U330" s="664"/>
      <c r="V330" s="664"/>
      <c r="W330" s="669"/>
      <c r="X330" s="669"/>
      <c r="Y330" s="664"/>
      <c r="Z330" s="664"/>
      <c r="AA330" s="664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892" t="str">
        <f t="shared" si="56"/>
        <v/>
      </c>
      <c r="I331" s="893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69"/>
      <c r="Q331" s="669"/>
      <c r="R331" s="664"/>
      <c r="S331" s="664"/>
      <c r="T331" s="664"/>
      <c r="U331" s="664"/>
      <c r="V331" s="664"/>
      <c r="W331" s="669"/>
      <c r="X331" s="669"/>
      <c r="Y331" s="664"/>
      <c r="Z331" s="664"/>
      <c r="AA331" s="664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892" t="str">
        <f t="shared" si="56"/>
        <v/>
      </c>
      <c r="I332" s="893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69"/>
      <c r="Q332" s="669"/>
      <c r="R332" s="664"/>
      <c r="S332" s="664"/>
      <c r="T332" s="664"/>
      <c r="U332" s="664"/>
      <c r="V332" s="664"/>
      <c r="W332" s="669"/>
      <c r="X332" s="669"/>
      <c r="Y332" s="664"/>
      <c r="Z332" s="664"/>
      <c r="AA332" s="664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892" t="str">
        <f t="shared" si="56"/>
        <v/>
      </c>
      <c r="I333" s="893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69"/>
      <c r="Q333" s="669"/>
      <c r="R333" s="664"/>
      <c r="S333" s="664"/>
      <c r="T333" s="664"/>
      <c r="U333" s="664"/>
      <c r="V333" s="664"/>
      <c r="W333" s="669"/>
      <c r="X333" s="669"/>
      <c r="Y333" s="664"/>
      <c r="Z333" s="664"/>
      <c r="AA333" s="664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892" t="str">
        <f t="shared" si="56"/>
        <v/>
      </c>
      <c r="I334" s="893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69"/>
      <c r="Q334" s="669"/>
      <c r="R334" s="664"/>
      <c r="S334" s="664"/>
      <c r="T334" s="664"/>
      <c r="U334" s="664"/>
      <c r="V334" s="664"/>
      <c r="W334" s="669"/>
      <c r="X334" s="669"/>
      <c r="Y334" s="664"/>
      <c r="Z334" s="664"/>
      <c r="AA334" s="664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892" t="str">
        <f t="shared" si="56"/>
        <v/>
      </c>
      <c r="I335" s="893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69"/>
      <c r="Q335" s="669"/>
      <c r="R335" s="664"/>
      <c r="S335" s="664"/>
      <c r="T335" s="664"/>
      <c r="U335" s="664"/>
      <c r="V335" s="664"/>
      <c r="W335" s="669"/>
      <c r="X335" s="669"/>
      <c r="Y335" s="664"/>
      <c r="Z335" s="664"/>
      <c r="AA335" s="664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892" t="str">
        <f t="shared" si="56"/>
        <v/>
      </c>
      <c r="I336" s="893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69"/>
      <c r="Q336" s="669"/>
      <c r="R336" s="664"/>
      <c r="S336" s="664"/>
      <c r="T336" s="664"/>
      <c r="U336" s="664"/>
      <c r="V336" s="664"/>
      <c r="W336" s="669"/>
      <c r="X336" s="669"/>
      <c r="Y336" s="664"/>
      <c r="Z336" s="664"/>
      <c r="AA336" s="664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892" t="str">
        <f t="shared" si="56"/>
        <v/>
      </c>
      <c r="I337" s="893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69"/>
      <c r="Q337" s="669"/>
      <c r="R337" s="664"/>
      <c r="S337" s="664"/>
      <c r="T337" s="664"/>
      <c r="U337" s="664"/>
      <c r="V337" s="664"/>
      <c r="W337" s="669"/>
      <c r="X337" s="669"/>
      <c r="Y337" s="664"/>
      <c r="Z337" s="664"/>
      <c r="AA337" s="664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892" t="str">
        <f t="shared" si="56"/>
        <v/>
      </c>
      <c r="I338" s="893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69"/>
      <c r="Q338" s="669"/>
      <c r="R338" s="664"/>
      <c r="S338" s="664"/>
      <c r="T338" s="664"/>
      <c r="U338" s="664"/>
      <c r="V338" s="664"/>
      <c r="W338" s="664"/>
      <c r="X338" s="664"/>
      <c r="Y338" s="664"/>
      <c r="Z338" s="664"/>
      <c r="AA338" s="664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69"/>
      <c r="Q339" s="669"/>
      <c r="R339" s="677"/>
      <c r="S339" s="664"/>
      <c r="T339" s="664"/>
      <c r="U339" s="664"/>
      <c r="V339" s="664"/>
      <c r="W339" s="664"/>
      <c r="X339" s="664"/>
      <c r="Y339" s="664"/>
      <c r="Z339" s="664"/>
      <c r="AA339" s="664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77"/>
      <c r="Q340" s="677"/>
      <c r="R340" s="677"/>
      <c r="S340" s="664"/>
      <c r="T340" s="664"/>
      <c r="U340" s="664"/>
      <c r="V340" s="664"/>
      <c r="W340" s="664"/>
      <c r="X340" s="664"/>
      <c r="Y340" s="664"/>
      <c r="Z340" s="664"/>
      <c r="AA340" s="664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77"/>
      <c r="Q341" s="677"/>
      <c r="R341" s="677"/>
      <c r="S341" s="664"/>
      <c r="T341" s="664"/>
      <c r="U341" s="664"/>
      <c r="V341" s="664"/>
      <c r="W341" s="664"/>
      <c r="X341" s="664"/>
      <c r="Y341" s="664"/>
      <c r="Z341" s="664"/>
      <c r="AA341" s="664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77"/>
      <c r="Q342" s="677"/>
      <c r="R342" s="677"/>
      <c r="S342" s="664"/>
      <c r="T342" s="664"/>
      <c r="U342" s="664"/>
      <c r="V342" s="664"/>
      <c r="W342" s="664"/>
      <c r="X342" s="664"/>
      <c r="Y342" s="664"/>
      <c r="Z342" s="664"/>
      <c r="AA342" s="664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77"/>
      <c r="Q343" s="677"/>
      <c r="R343" s="677"/>
      <c r="S343" s="664"/>
      <c r="T343" s="664"/>
      <c r="U343" s="664"/>
      <c r="V343" s="664"/>
      <c r="W343" s="664"/>
      <c r="X343" s="664"/>
      <c r="Y343" s="664"/>
      <c r="Z343" s="664"/>
      <c r="AA343" s="664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77"/>
      <c r="Q344" s="677"/>
      <c r="R344" s="677"/>
      <c r="S344" s="664"/>
      <c r="T344" s="664"/>
      <c r="U344" s="664"/>
      <c r="V344" s="664"/>
      <c r="W344" s="664"/>
      <c r="X344" s="664"/>
      <c r="Y344" s="664"/>
      <c r="Z344" s="664"/>
      <c r="AA344" s="664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77"/>
      <c r="Q345" s="677"/>
      <c r="R345" s="677"/>
      <c r="S345" s="664"/>
      <c r="T345" s="664"/>
      <c r="U345" s="664"/>
      <c r="V345" s="664"/>
      <c r="W345" s="664"/>
      <c r="X345" s="664"/>
      <c r="Y345" s="664"/>
      <c r="Z345" s="664"/>
      <c r="AA345" s="664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77"/>
      <c r="Q346" s="677"/>
      <c r="R346" s="677"/>
      <c r="S346" s="664"/>
      <c r="T346" s="664"/>
      <c r="U346" s="664"/>
      <c r="V346" s="664"/>
      <c r="W346" s="664"/>
      <c r="X346" s="664"/>
      <c r="Y346" s="664"/>
      <c r="Z346" s="664"/>
      <c r="AA346" s="664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77"/>
      <c r="Q347" s="677"/>
      <c r="R347" s="677"/>
      <c r="S347" s="664"/>
      <c r="T347" s="664"/>
      <c r="U347" s="664"/>
      <c r="V347" s="664"/>
      <c r="W347" s="664"/>
      <c r="X347" s="664"/>
      <c r="Y347" s="664"/>
      <c r="Z347" s="664"/>
      <c r="AA347" s="664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77"/>
      <c r="Q348" s="677"/>
      <c r="R348" s="677"/>
      <c r="S348" s="664"/>
      <c r="T348" s="664"/>
      <c r="U348" s="664"/>
      <c r="V348" s="664"/>
      <c r="W348" s="664"/>
      <c r="X348" s="664"/>
      <c r="Y348" s="664"/>
      <c r="Z348" s="664"/>
      <c r="AA348" s="664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77"/>
      <c r="Q349" s="677"/>
      <c r="R349" s="677"/>
      <c r="S349" s="664"/>
      <c r="T349" s="664"/>
      <c r="U349" s="664"/>
      <c r="V349" s="664"/>
      <c r="W349" s="664"/>
      <c r="X349" s="664"/>
      <c r="Y349" s="664"/>
      <c r="Z349" s="664"/>
      <c r="AA349" s="664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77"/>
      <c r="Q350" s="677"/>
      <c r="R350" s="677"/>
      <c r="S350" s="664"/>
      <c r="T350" s="664"/>
      <c r="U350" s="664"/>
      <c r="V350" s="664"/>
      <c r="W350" s="664"/>
      <c r="X350" s="664"/>
      <c r="Y350" s="664"/>
      <c r="Z350" s="664"/>
      <c r="AA350" s="664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77"/>
      <c r="Q351" s="677"/>
      <c r="R351" s="677"/>
      <c r="S351" s="664"/>
      <c r="T351" s="664"/>
      <c r="U351" s="664"/>
      <c r="V351" s="664"/>
      <c r="W351" s="664"/>
      <c r="X351" s="664"/>
      <c r="Y351" s="664"/>
      <c r="Z351" s="664"/>
      <c r="AA351" s="664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77"/>
      <c r="Q352" s="677"/>
      <c r="R352" s="677"/>
      <c r="S352" s="664"/>
      <c r="T352" s="664"/>
      <c r="U352" s="664"/>
      <c r="V352" s="664"/>
      <c r="W352" s="664"/>
      <c r="X352" s="664"/>
      <c r="Y352" s="664"/>
      <c r="Z352" s="664"/>
      <c r="AA352" s="664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77"/>
      <c r="Q353" s="677"/>
      <c r="R353" s="677"/>
      <c r="S353" s="664"/>
      <c r="T353" s="664"/>
      <c r="U353" s="664"/>
      <c r="V353" s="664"/>
      <c r="W353" s="664"/>
      <c r="X353" s="664"/>
      <c r="Y353" s="664"/>
      <c r="Z353" s="664"/>
      <c r="AA353" s="664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77"/>
      <c r="Q354" s="677"/>
      <c r="R354" s="677"/>
      <c r="S354" s="664"/>
      <c r="T354" s="664"/>
      <c r="U354" s="664"/>
      <c r="V354" s="664"/>
      <c r="W354" s="664"/>
      <c r="X354" s="664"/>
      <c r="Y354" s="664"/>
      <c r="Z354" s="664"/>
      <c r="AA354" s="664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77"/>
      <c r="Q355" s="677"/>
      <c r="R355" s="677"/>
      <c r="S355" s="664"/>
      <c r="T355" s="664"/>
      <c r="U355" s="664"/>
      <c r="V355" s="664"/>
      <c r="W355" s="664"/>
      <c r="X355" s="664"/>
      <c r="Y355" s="664"/>
      <c r="Z355" s="664"/>
      <c r="AA355" s="664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77"/>
      <c r="Q356" s="677"/>
      <c r="R356" s="677"/>
      <c r="S356" s="664"/>
      <c r="T356" s="664"/>
      <c r="U356" s="664"/>
      <c r="V356" s="664"/>
      <c r="W356" s="664"/>
      <c r="X356" s="664"/>
      <c r="Y356" s="664"/>
      <c r="Z356" s="664"/>
      <c r="AA356" s="664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77"/>
      <c r="Q357" s="677"/>
      <c r="R357" s="677"/>
      <c r="S357" s="664"/>
      <c r="T357" s="664"/>
      <c r="U357" s="664"/>
      <c r="V357" s="664"/>
      <c r="W357" s="664"/>
      <c r="X357" s="664"/>
      <c r="Y357" s="664"/>
      <c r="Z357" s="664"/>
      <c r="AA357" s="664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77"/>
      <c r="Q358" s="677"/>
      <c r="R358" s="677"/>
      <c r="S358" s="664"/>
      <c r="T358" s="664"/>
      <c r="U358" s="664"/>
      <c r="V358" s="664"/>
      <c r="W358" s="664"/>
      <c r="X358" s="664"/>
      <c r="Y358" s="664"/>
      <c r="Z358" s="664"/>
      <c r="AA358" s="664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77"/>
      <c r="Q359" s="677"/>
      <c r="R359" s="677"/>
      <c r="S359" s="664"/>
      <c r="T359" s="664"/>
      <c r="U359" s="664"/>
      <c r="V359" s="664"/>
      <c r="W359" s="664"/>
      <c r="X359" s="664"/>
      <c r="Y359" s="664"/>
      <c r="Z359" s="664"/>
      <c r="AA359" s="664"/>
    </row>
    <row r="360" spans="1:27" x14ac:dyDescent="0.2">
      <c r="A360" s="894" t="s">
        <v>205</v>
      </c>
      <c r="B360" s="894"/>
      <c r="C360" s="895"/>
      <c r="D360" s="895"/>
      <c r="E360" s="895"/>
      <c r="F360" s="895"/>
      <c r="G360" s="895"/>
      <c r="H360" s="895"/>
      <c r="I360" s="895"/>
      <c r="J360" s="895"/>
      <c r="K360" s="895"/>
      <c r="L360" s="895"/>
      <c r="M360" s="895"/>
      <c r="N360" s="895"/>
      <c r="O360" s="207"/>
      <c r="P360" s="669"/>
      <c r="Q360" s="681"/>
      <c r="R360" s="677"/>
      <c r="S360" s="664"/>
      <c r="T360" s="664"/>
      <c r="U360" s="664"/>
      <c r="V360" s="664"/>
      <c r="W360" s="664"/>
      <c r="X360" s="664"/>
      <c r="Y360" s="664"/>
      <c r="Z360" s="664"/>
      <c r="AA360" s="664"/>
    </row>
    <row r="361" spans="1:27" x14ac:dyDescent="0.2">
      <c r="A361" s="894" t="s">
        <v>154</v>
      </c>
      <c r="B361" s="894"/>
      <c r="C361" s="895"/>
      <c r="D361" s="895"/>
      <c r="E361" s="895"/>
      <c r="F361" s="895"/>
      <c r="G361" s="895"/>
      <c r="H361" s="895"/>
      <c r="I361" s="895"/>
      <c r="J361" s="895"/>
      <c r="K361" s="895"/>
      <c r="L361" s="895"/>
      <c r="M361" s="895"/>
      <c r="N361" s="895"/>
      <c r="O361" s="207"/>
      <c r="P361" s="669"/>
      <c r="Q361" s="681"/>
      <c r="R361" s="677"/>
      <c r="S361" s="664"/>
      <c r="T361" s="664"/>
      <c r="U361" s="664"/>
      <c r="V361" s="664"/>
      <c r="W361" s="664"/>
      <c r="X361" s="664"/>
      <c r="Y361" s="664"/>
      <c r="Z361" s="664"/>
      <c r="AA361" s="664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69"/>
      <c r="Q362" s="681"/>
      <c r="R362" s="677"/>
      <c r="S362" s="664"/>
      <c r="T362" s="664"/>
      <c r="U362" s="664"/>
      <c r="V362" s="664"/>
      <c r="W362" s="664"/>
      <c r="X362" s="664"/>
      <c r="Y362" s="664"/>
      <c r="Z362" s="664"/>
      <c r="AA362" s="664"/>
    </row>
    <row r="363" spans="1:27" x14ac:dyDescent="0.2">
      <c r="A363" s="207"/>
      <c r="B363" s="207"/>
      <c r="C363" s="208" t="s">
        <v>6</v>
      </c>
      <c r="D363" s="207"/>
      <c r="E363" s="207"/>
      <c r="F363" s="926" t="str">
        <f>D5</f>
        <v/>
      </c>
      <c r="G363" s="926"/>
      <c r="H363" s="926"/>
      <c r="I363" s="926"/>
      <c r="J363" s="926"/>
      <c r="K363" s="926"/>
      <c r="L363" s="207"/>
      <c r="M363" s="207"/>
      <c r="N363" s="207"/>
      <c r="O363" s="207"/>
      <c r="P363" s="669"/>
      <c r="Q363" s="681"/>
      <c r="R363" s="677"/>
      <c r="S363" s="664"/>
      <c r="T363" s="664"/>
      <c r="U363" s="664"/>
      <c r="V363" s="664"/>
      <c r="W363" s="664"/>
      <c r="X363" s="664"/>
      <c r="Y363" s="664"/>
      <c r="Z363" s="664"/>
      <c r="AA363" s="664"/>
    </row>
    <row r="364" spans="1:27" x14ac:dyDescent="0.2">
      <c r="A364" s="207"/>
      <c r="B364" s="207"/>
      <c r="C364" s="208" t="s">
        <v>8</v>
      </c>
      <c r="D364" s="207"/>
      <c r="E364" s="207"/>
      <c r="F364" s="904" t="str">
        <f>D6</f>
        <v/>
      </c>
      <c r="G364" s="904"/>
      <c r="H364" s="904"/>
      <c r="I364" s="904"/>
      <c r="J364" s="904"/>
      <c r="K364" s="904"/>
      <c r="L364" s="207"/>
      <c r="M364" s="207"/>
      <c r="N364" s="207"/>
      <c r="O364" s="207"/>
      <c r="P364" s="669"/>
      <c r="Q364" s="681"/>
      <c r="R364" s="677"/>
      <c r="S364" s="664"/>
      <c r="T364" s="664"/>
      <c r="U364" s="664"/>
      <c r="V364" s="664"/>
      <c r="W364" s="664"/>
      <c r="X364" s="664"/>
      <c r="Y364" s="664"/>
      <c r="Z364" s="664"/>
      <c r="AA364" s="664"/>
    </row>
    <row r="365" spans="1:27" x14ac:dyDescent="0.2">
      <c r="A365" s="207"/>
      <c r="B365" s="207"/>
      <c r="C365" s="208" t="s">
        <v>122</v>
      </c>
      <c r="D365" s="207"/>
      <c r="E365" s="207"/>
      <c r="F365" s="904" t="str">
        <f>D7</f>
        <v/>
      </c>
      <c r="G365" s="904"/>
      <c r="H365" s="904"/>
      <c r="I365" s="904"/>
      <c r="J365" s="904"/>
      <c r="K365" s="904"/>
      <c r="L365" s="207"/>
      <c r="M365" s="207"/>
      <c r="N365" s="207"/>
      <c r="O365" s="207"/>
      <c r="P365" s="669"/>
      <c r="Q365" s="681"/>
      <c r="R365" s="677"/>
      <c r="S365" s="664"/>
      <c r="T365" s="664"/>
      <c r="U365" s="664"/>
      <c r="V365" s="664"/>
      <c r="W365" s="664"/>
      <c r="X365" s="664"/>
      <c r="Y365" s="664"/>
      <c r="Z365" s="664"/>
      <c r="AA365" s="664"/>
    </row>
    <row r="366" spans="1:27" x14ac:dyDescent="0.2">
      <c r="A366" s="207"/>
      <c r="B366" s="207"/>
      <c r="C366" s="208" t="s">
        <v>10</v>
      </c>
      <c r="D366" s="207"/>
      <c r="E366" s="207"/>
      <c r="F366" s="904" t="str">
        <f>D8</f>
        <v/>
      </c>
      <c r="G366" s="904"/>
      <c r="H366" s="904"/>
      <c r="I366" s="904"/>
      <c r="J366" s="904"/>
      <c r="K366" s="904"/>
      <c r="L366" s="207"/>
      <c r="M366" s="207"/>
      <c r="N366" s="207"/>
      <c r="O366" s="207"/>
      <c r="P366" s="669"/>
      <c r="Q366" s="669"/>
      <c r="R366" s="677"/>
      <c r="S366" s="664"/>
      <c r="T366" s="664"/>
      <c r="U366" s="664"/>
      <c r="V366" s="664"/>
      <c r="W366" s="664"/>
      <c r="X366" s="664"/>
      <c r="Y366" s="664"/>
      <c r="Z366" s="664"/>
      <c r="AA366" s="664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69"/>
      <c r="Q367" s="669"/>
      <c r="R367" s="677"/>
      <c r="S367" s="664"/>
      <c r="T367" s="664"/>
      <c r="U367" s="664"/>
      <c r="V367" s="664"/>
      <c r="W367" s="664"/>
      <c r="X367" s="664"/>
      <c r="Y367" s="664"/>
      <c r="Z367" s="664"/>
      <c r="AA367" s="664"/>
    </row>
    <row r="368" spans="1:27" x14ac:dyDescent="0.2">
      <c r="A368" s="100"/>
      <c r="B368" s="256" t="s">
        <v>208</v>
      </c>
      <c r="C368" s="829" t="s">
        <v>155</v>
      </c>
      <c r="D368" s="831"/>
      <c r="E368" s="831"/>
      <c r="F368" s="891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70" t="s">
        <v>156</v>
      </c>
      <c r="Q368" s="669"/>
      <c r="R368" s="677"/>
      <c r="S368" s="664"/>
      <c r="T368" s="664"/>
      <c r="U368" s="664"/>
      <c r="V368" s="664"/>
      <c r="W368" s="664"/>
      <c r="X368" s="664"/>
      <c r="Y368" s="664"/>
      <c r="Z368" s="664"/>
      <c r="AA368" s="664"/>
    </row>
    <row r="369" spans="1:27" x14ac:dyDescent="0.2">
      <c r="A369" s="105"/>
      <c r="B369" s="108" t="s">
        <v>210</v>
      </c>
      <c r="C369" s="106" t="s">
        <v>22</v>
      </c>
      <c r="D369" s="80"/>
      <c r="E369" s="80" t="s">
        <v>225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71" t="str">
        <f>$P$80</f>
        <v>Year or</v>
      </c>
      <c r="Q369" s="669"/>
      <c r="R369" s="677"/>
      <c r="S369" s="664"/>
      <c r="T369" s="664"/>
      <c r="U369" s="664"/>
      <c r="V369" s="664"/>
      <c r="W369" s="664"/>
      <c r="X369" s="664"/>
      <c r="Y369" s="664"/>
      <c r="Z369" s="664"/>
      <c r="AA369" s="664"/>
    </row>
    <row r="370" spans="1:27" x14ac:dyDescent="0.2">
      <c r="A370" s="109" t="s">
        <v>32</v>
      </c>
      <c r="B370" s="109" t="s">
        <v>221</v>
      </c>
      <c r="C370" s="110" t="s">
        <v>34</v>
      </c>
      <c r="D370" s="111" t="s">
        <v>30</v>
      </c>
      <c r="E370" s="111" t="s">
        <v>226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72" t="str">
        <f>$P$81</f>
        <v>Portion of</v>
      </c>
      <c r="Q370" s="669"/>
      <c r="R370" s="677"/>
      <c r="S370" s="664"/>
      <c r="T370" s="664"/>
      <c r="U370" s="664"/>
      <c r="V370" s="664"/>
      <c r="W370" s="664"/>
      <c r="X370" s="664"/>
      <c r="Y370" s="664"/>
      <c r="Z370" s="664"/>
      <c r="AA370" s="664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IFERROR(IF(C371*0.26=0,"",C371*0.265),"")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72" t="str">
        <f>$P$82</f>
        <v>a Year</v>
      </c>
      <c r="Q371" s="669"/>
      <c r="R371" s="664"/>
      <c r="S371" s="669"/>
      <c r="T371" s="664"/>
      <c r="U371" s="664"/>
      <c r="V371" s="664"/>
      <c r="W371" s="669"/>
      <c r="X371" s="664"/>
      <c r="Y371" s="664"/>
      <c r="Z371" s="664"/>
      <c r="AA371" s="664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IFERROR(IF(C372*0.26=0,"",C372*0.265),"")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73">
        <f>IF(AND(totalyrs&gt;9,totalyrs&lt;10),totalyrs-9,1)</f>
        <v>1</v>
      </c>
      <c r="Q372" s="682" t="s">
        <v>157</v>
      </c>
      <c r="R372" s="664"/>
      <c r="S372" s="664"/>
      <c r="T372" s="664"/>
      <c r="U372" s="664"/>
      <c r="V372" s="664"/>
      <c r="W372" s="669"/>
      <c r="X372" s="664"/>
      <c r="Y372" s="664"/>
      <c r="Z372" s="664"/>
      <c r="AA372" s="664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73"/>
      <c r="Q373" s="674"/>
      <c r="R373" s="664"/>
      <c r="S373" s="664"/>
      <c r="T373" s="664"/>
      <c r="U373" s="664"/>
      <c r="V373" s="664"/>
      <c r="W373" s="669"/>
      <c r="X373" s="664"/>
      <c r="Y373" s="664"/>
      <c r="Z373" s="664"/>
      <c r="AA373" s="664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72"/>
      <c r="Q374" s="669"/>
      <c r="R374" s="664"/>
      <c r="S374" s="664"/>
      <c r="T374" s="664"/>
      <c r="U374" s="664"/>
      <c r="V374" s="664"/>
      <c r="W374" s="669"/>
      <c r="X374" s="664"/>
      <c r="Y374" s="664"/>
      <c r="Z374" s="664"/>
      <c r="AA374" s="664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72"/>
      <c r="Q375" s="669"/>
      <c r="R375" s="664"/>
      <c r="S375" s="664"/>
      <c r="T375" s="664"/>
      <c r="U375" s="664"/>
      <c r="V375" s="664"/>
      <c r="W375" s="669"/>
      <c r="X375" s="664"/>
      <c r="Y375" s="664"/>
      <c r="Z375" s="664"/>
      <c r="AA375" s="664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72"/>
      <c r="Q376" s="669"/>
      <c r="R376" s="664"/>
      <c r="S376" s="664"/>
      <c r="T376" s="664"/>
      <c r="U376" s="664"/>
      <c r="V376" s="664"/>
      <c r="W376" s="669"/>
      <c r="X376" s="664"/>
      <c r="Y376" s="664"/>
      <c r="Z376" s="664"/>
      <c r="AA376" s="664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72"/>
      <c r="Q377" s="669"/>
      <c r="R377" s="664"/>
      <c r="S377" s="664"/>
      <c r="T377" s="664"/>
      <c r="U377" s="664"/>
      <c r="V377" s="664"/>
      <c r="W377" s="669"/>
      <c r="X377" s="664"/>
      <c r="Y377" s="664"/>
      <c r="Z377" s="664"/>
      <c r="AA377" s="664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72"/>
      <c r="Q378" s="669"/>
      <c r="R378" s="664"/>
      <c r="S378" s="664"/>
      <c r="T378" s="664"/>
      <c r="U378" s="664"/>
      <c r="V378" s="664"/>
      <c r="W378" s="669"/>
      <c r="X378" s="664"/>
      <c r="Y378" s="664"/>
      <c r="Z378" s="664"/>
      <c r="AA378" s="664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72"/>
      <c r="Q379" s="669"/>
      <c r="R379" s="664"/>
      <c r="S379" s="664"/>
      <c r="T379" s="664"/>
      <c r="U379" s="664"/>
      <c r="V379" s="664"/>
      <c r="W379" s="669"/>
      <c r="X379" s="664"/>
      <c r="Y379" s="664"/>
      <c r="Z379" s="664"/>
      <c r="AA379" s="664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72"/>
      <c r="Q380" s="669"/>
      <c r="R380" s="664"/>
      <c r="S380" s="664"/>
      <c r="T380" s="664"/>
      <c r="U380" s="664"/>
      <c r="V380" s="664"/>
      <c r="W380" s="669"/>
      <c r="X380" s="664"/>
      <c r="Y380" s="664"/>
      <c r="Z380" s="664"/>
      <c r="AA380" s="664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72"/>
      <c r="Q381" s="669"/>
      <c r="R381" s="664"/>
      <c r="S381" s="664"/>
      <c r="T381" s="664"/>
      <c r="U381" s="664"/>
      <c r="V381" s="664"/>
      <c r="W381" s="669"/>
      <c r="X381" s="664"/>
      <c r="Y381" s="664"/>
      <c r="Z381" s="664"/>
      <c r="AA381" s="664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77"/>
      <c r="Q382" s="677"/>
      <c r="R382" s="664"/>
      <c r="S382" s="664"/>
      <c r="T382" s="664"/>
      <c r="U382" s="664"/>
      <c r="V382" s="664"/>
      <c r="W382" s="669"/>
      <c r="X382" s="664"/>
      <c r="Y382" s="664"/>
      <c r="Z382" s="664"/>
      <c r="AA382" s="664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77"/>
      <c r="Q383" s="677"/>
      <c r="R383" s="664"/>
      <c r="S383" s="664"/>
      <c r="T383" s="664"/>
      <c r="U383" s="664"/>
      <c r="V383" s="664"/>
      <c r="W383" s="669"/>
      <c r="X383" s="664"/>
      <c r="Y383" s="664"/>
      <c r="Z383" s="664"/>
      <c r="AA383" s="664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77"/>
      <c r="Q384" s="677"/>
      <c r="R384" s="664"/>
      <c r="S384" s="664"/>
      <c r="T384" s="664"/>
      <c r="U384" s="664"/>
      <c r="V384" s="664"/>
      <c r="W384" s="669"/>
      <c r="X384" s="664"/>
      <c r="Y384" s="664"/>
      <c r="Z384" s="664"/>
      <c r="AA384" s="664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69"/>
      <c r="Q385" s="669"/>
      <c r="R385" s="664"/>
      <c r="S385" s="664"/>
      <c r="T385" s="664"/>
      <c r="U385" s="664"/>
      <c r="V385" s="664"/>
      <c r="W385" s="669"/>
      <c r="X385" s="664"/>
      <c r="Y385" s="664"/>
      <c r="Z385" s="664"/>
      <c r="AA385" s="664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69"/>
      <c r="Q386" s="669"/>
      <c r="R386" s="664"/>
      <c r="S386" s="664"/>
      <c r="T386" s="664"/>
      <c r="U386" s="664"/>
      <c r="V386" s="664"/>
      <c r="W386" s="669"/>
      <c r="X386" s="664"/>
      <c r="Y386" s="664"/>
      <c r="Z386" s="664"/>
      <c r="AA386" s="664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69"/>
      <c r="Q387" s="669"/>
      <c r="R387" s="664"/>
      <c r="S387" s="664"/>
      <c r="T387" s="664"/>
      <c r="U387" s="664"/>
      <c r="V387" s="664"/>
      <c r="W387" s="669"/>
      <c r="X387" s="664"/>
      <c r="Y387" s="664"/>
      <c r="Z387" s="664"/>
      <c r="AA387" s="664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69"/>
      <c r="Q388" s="669"/>
      <c r="R388" s="664"/>
      <c r="S388" s="664"/>
      <c r="T388" s="664"/>
      <c r="U388" s="664"/>
      <c r="V388" s="664"/>
      <c r="W388" s="669"/>
      <c r="X388" s="664"/>
      <c r="Y388" s="664"/>
      <c r="Z388" s="664"/>
      <c r="AA388" s="664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69"/>
      <c r="Q389" s="669"/>
      <c r="R389" s="664"/>
      <c r="S389" s="664"/>
      <c r="T389" s="664"/>
      <c r="U389" s="664"/>
      <c r="V389" s="664"/>
      <c r="W389" s="669"/>
      <c r="X389" s="664"/>
      <c r="Y389" s="664"/>
      <c r="Z389" s="664"/>
      <c r="AA389" s="664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69"/>
      <c r="Q390" s="669"/>
      <c r="R390" s="664"/>
      <c r="S390" s="664"/>
      <c r="T390" s="664"/>
      <c r="U390" s="664"/>
      <c r="V390" s="664"/>
      <c r="W390" s="669"/>
      <c r="X390" s="664"/>
      <c r="Y390" s="664"/>
      <c r="Z390" s="664"/>
      <c r="AA390" s="664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69"/>
      <c r="Q391" s="669"/>
      <c r="R391" s="664"/>
      <c r="S391" s="664"/>
      <c r="T391" s="664"/>
      <c r="U391" s="664"/>
      <c r="V391" s="664"/>
      <c r="W391" s="669"/>
      <c r="X391" s="664"/>
      <c r="Y391" s="664"/>
      <c r="Z391" s="664"/>
      <c r="AA391" s="664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69"/>
      <c r="Q392" s="669"/>
      <c r="R392" s="664"/>
      <c r="S392" s="664"/>
      <c r="T392" s="664"/>
      <c r="U392" s="664"/>
      <c r="V392" s="664"/>
      <c r="W392" s="669"/>
      <c r="X392" s="664"/>
      <c r="Y392" s="664"/>
      <c r="Z392" s="664"/>
      <c r="AA392" s="664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69"/>
      <c r="Q393" s="669"/>
      <c r="R393" s="664"/>
      <c r="S393" s="664"/>
      <c r="T393" s="664"/>
      <c r="U393" s="664"/>
      <c r="V393" s="664"/>
      <c r="W393" s="669"/>
      <c r="X393" s="664"/>
      <c r="Y393" s="664"/>
      <c r="Z393" s="664"/>
      <c r="AA393" s="664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69"/>
      <c r="Q394" s="669"/>
      <c r="R394" s="664"/>
      <c r="S394" s="664"/>
      <c r="T394" s="664"/>
      <c r="U394" s="664"/>
      <c r="V394" s="664"/>
      <c r="W394" s="669"/>
      <c r="X394" s="664"/>
      <c r="Y394" s="664"/>
      <c r="Z394" s="664"/>
      <c r="AA394" s="664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69"/>
      <c r="Q395" s="669"/>
      <c r="R395" s="664"/>
      <c r="S395" s="664"/>
      <c r="T395" s="664"/>
      <c r="U395" s="664"/>
      <c r="V395" s="664"/>
      <c r="W395" s="669"/>
      <c r="X395" s="664"/>
      <c r="Y395" s="664"/>
      <c r="Z395" s="664"/>
      <c r="AA395" s="664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69"/>
      <c r="Q396" s="669"/>
      <c r="R396" s="664"/>
      <c r="S396" s="664"/>
      <c r="T396" s="664"/>
      <c r="U396" s="664"/>
      <c r="V396" s="664"/>
      <c r="W396" s="669"/>
      <c r="X396" s="664"/>
      <c r="Y396" s="664"/>
      <c r="Z396" s="664"/>
      <c r="AA396" s="664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69"/>
      <c r="Q397" s="669"/>
      <c r="R397" s="664"/>
      <c r="S397" s="664"/>
      <c r="T397" s="664"/>
      <c r="U397" s="664"/>
      <c r="V397" s="664"/>
      <c r="W397" s="669"/>
      <c r="X397" s="664"/>
      <c r="Y397" s="664"/>
      <c r="Z397" s="664"/>
      <c r="AA397" s="664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69"/>
      <c r="Q398" s="669"/>
      <c r="R398" s="664"/>
      <c r="S398" s="664"/>
      <c r="T398" s="664"/>
      <c r="U398" s="664"/>
      <c r="V398" s="664"/>
      <c r="W398" s="669"/>
      <c r="X398" s="664"/>
      <c r="Y398" s="664"/>
      <c r="Z398" s="664"/>
      <c r="AA398" s="664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69"/>
      <c r="Q399" s="669"/>
      <c r="R399" s="664"/>
      <c r="S399" s="664"/>
      <c r="T399" s="664"/>
      <c r="U399" s="664"/>
      <c r="V399" s="664"/>
      <c r="W399" s="669"/>
      <c r="X399" s="664"/>
      <c r="Y399" s="664"/>
      <c r="Z399" s="664"/>
      <c r="AA399" s="664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69"/>
      <c r="Q400" s="669"/>
      <c r="R400" s="664"/>
      <c r="S400" s="664"/>
      <c r="T400" s="664"/>
      <c r="U400" s="664"/>
      <c r="V400" s="664"/>
      <c r="W400" s="669"/>
      <c r="X400" s="664"/>
      <c r="Y400" s="664"/>
      <c r="Z400" s="664"/>
      <c r="AA400" s="664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69"/>
      <c r="Q401" s="669"/>
      <c r="R401" s="664"/>
      <c r="S401" s="664"/>
      <c r="T401" s="664"/>
      <c r="U401" s="664"/>
      <c r="V401" s="664"/>
      <c r="W401" s="669"/>
      <c r="X401" s="664"/>
      <c r="Y401" s="664"/>
      <c r="Z401" s="664"/>
      <c r="AA401" s="664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69"/>
      <c r="Q402" s="669"/>
      <c r="R402" s="664"/>
      <c r="S402" s="664"/>
      <c r="T402" s="664"/>
      <c r="U402" s="664"/>
      <c r="V402" s="664"/>
      <c r="W402" s="669"/>
      <c r="X402" s="664"/>
      <c r="Y402" s="664"/>
      <c r="Z402" s="664"/>
      <c r="AA402" s="664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69"/>
      <c r="Q403" s="669"/>
      <c r="R403" s="664"/>
      <c r="S403" s="664"/>
      <c r="T403" s="664"/>
      <c r="U403" s="664"/>
      <c r="V403" s="664"/>
      <c r="W403" s="669"/>
      <c r="X403" s="664"/>
      <c r="Y403" s="664"/>
      <c r="Z403" s="664"/>
      <c r="AA403" s="664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69"/>
      <c r="Q404" s="669"/>
      <c r="R404" s="664"/>
      <c r="S404" s="664"/>
      <c r="T404" s="664"/>
      <c r="U404" s="664"/>
      <c r="V404" s="664"/>
      <c r="W404" s="669"/>
      <c r="X404" s="664"/>
      <c r="Y404" s="664"/>
      <c r="Z404" s="664"/>
      <c r="AA404" s="664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69"/>
      <c r="Q405" s="669"/>
      <c r="R405" s="664"/>
      <c r="S405" s="664"/>
      <c r="T405" s="664"/>
      <c r="U405" s="664"/>
      <c r="V405" s="664"/>
      <c r="W405" s="669"/>
      <c r="X405" s="664"/>
      <c r="Y405" s="664"/>
      <c r="Z405" s="664"/>
      <c r="AA405" s="664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69"/>
      <c r="Q406" s="669"/>
      <c r="R406" s="664"/>
      <c r="S406" s="664"/>
      <c r="T406" s="664"/>
      <c r="U406" s="664"/>
      <c r="V406" s="664"/>
      <c r="W406" s="669"/>
      <c r="X406" s="664"/>
      <c r="Y406" s="664"/>
      <c r="Z406" s="664"/>
      <c r="AA406" s="664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69"/>
      <c r="Q407" s="669"/>
      <c r="R407" s="664"/>
      <c r="S407" s="664"/>
      <c r="T407" s="664"/>
      <c r="U407" s="664"/>
      <c r="V407" s="664"/>
      <c r="W407" s="669"/>
      <c r="X407" s="664"/>
      <c r="Y407" s="664"/>
      <c r="Z407" s="664"/>
      <c r="AA407" s="664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69"/>
      <c r="Q408" s="669"/>
      <c r="R408" s="664"/>
      <c r="S408" s="664"/>
      <c r="T408" s="664"/>
      <c r="U408" s="664"/>
      <c r="V408" s="664"/>
      <c r="W408" s="669"/>
      <c r="X408" s="664"/>
      <c r="Y408" s="664"/>
      <c r="Z408" s="664"/>
      <c r="AA408" s="664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69"/>
      <c r="Q409" s="669"/>
      <c r="R409" s="664"/>
      <c r="S409" s="664"/>
      <c r="T409" s="664"/>
      <c r="U409" s="664"/>
      <c r="V409" s="664"/>
      <c r="W409" s="669"/>
      <c r="X409" s="664"/>
      <c r="Y409" s="664"/>
      <c r="Z409" s="664"/>
      <c r="AA409" s="664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69"/>
      <c r="Q410" s="669"/>
      <c r="R410" s="664"/>
      <c r="S410" s="664"/>
      <c r="T410" s="664"/>
      <c r="U410" s="664"/>
      <c r="V410" s="664"/>
      <c r="W410" s="669"/>
      <c r="X410" s="664"/>
      <c r="Y410" s="664"/>
      <c r="Z410" s="664"/>
      <c r="AA410" s="664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69"/>
      <c r="Q411" s="669"/>
      <c r="R411" s="669"/>
      <c r="S411" s="664"/>
      <c r="T411" s="664"/>
      <c r="U411" s="664"/>
      <c r="V411" s="664"/>
      <c r="W411" s="664"/>
      <c r="X411" s="664"/>
      <c r="Y411" s="664"/>
      <c r="Z411" s="664"/>
      <c r="AA411" s="664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77"/>
      <c r="Q412" s="677"/>
      <c r="R412" s="677"/>
      <c r="S412" s="664"/>
      <c r="T412" s="664"/>
      <c r="U412" s="664"/>
      <c r="V412" s="664"/>
      <c r="W412" s="664"/>
      <c r="X412" s="664"/>
      <c r="Y412" s="664"/>
      <c r="Z412" s="664"/>
      <c r="AA412" s="664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69"/>
      <c r="Q413" s="681"/>
      <c r="R413" s="669"/>
      <c r="S413" s="663"/>
      <c r="T413" s="664"/>
      <c r="U413" s="664"/>
      <c r="V413" s="664"/>
      <c r="W413" s="664"/>
      <c r="X413" s="664"/>
      <c r="Y413" s="664"/>
      <c r="Z413" s="664"/>
      <c r="AA413" s="664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69"/>
      <c r="Q414" s="681"/>
      <c r="R414" s="669"/>
      <c r="S414" s="663"/>
      <c r="T414" s="664"/>
      <c r="U414" s="664"/>
      <c r="V414" s="664"/>
      <c r="W414" s="664"/>
      <c r="X414" s="664"/>
      <c r="Y414" s="664"/>
      <c r="Z414" s="664"/>
      <c r="AA414" s="664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munIiGxuznPvGi6IZRVt7ULCTXGGgCQqZQMRnnUWOx+q6oIFNTs3SsYLRDdfghs7njs8d1OBxTzO5uU/DelhAQ==" saltValue="ayyBj5G5ZeU+D1Lf5FU/Bg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selection activeCell="D16" sqref="D16"/>
    </sheetView>
  </sheetViews>
  <sheetFormatPr defaultRowHeight="12.75" x14ac:dyDescent="0.2"/>
  <cols>
    <col min="1" max="1" width="4.7109375" style="745" customWidth="1"/>
    <col min="2" max="2" width="7.5703125" style="745" customWidth="1"/>
    <col min="3" max="3" width="19.140625" style="745" customWidth="1"/>
    <col min="4" max="4" width="11" style="745" customWidth="1"/>
    <col min="5" max="5" width="13.85546875" style="745" bestFit="1" customWidth="1"/>
    <col min="6" max="8" width="11" style="745" customWidth="1"/>
    <col min="9" max="9" width="11.140625" style="745" customWidth="1"/>
    <col min="10" max="11" width="11" style="745" customWidth="1"/>
    <col min="12" max="12" width="11.140625" style="745" customWidth="1"/>
    <col min="13" max="13" width="11" style="745" customWidth="1"/>
    <col min="14" max="24" width="12.5703125" style="745" customWidth="1"/>
    <col min="25" max="16384" width="9.140625" style="745"/>
  </cols>
  <sheetData>
    <row r="1" spans="1:25" hidden="1" x14ac:dyDescent="0.2">
      <c r="C1" s="780"/>
      <c r="D1" s="780"/>
      <c r="E1" s="780"/>
      <c r="F1" s="780"/>
      <c r="G1" s="780"/>
      <c r="H1" s="781" t="s">
        <v>0</v>
      </c>
      <c r="I1" s="780"/>
    </row>
    <row r="2" spans="1:25" hidden="1" x14ac:dyDescent="0.2">
      <c r="A2" s="745" t="str">
        <f>+'[1]Salary Detail'!A3</f>
        <v>Revised 5/13/2016</v>
      </c>
      <c r="C2" s="780"/>
      <c r="D2" s="780"/>
      <c r="E2" s="780"/>
      <c r="F2" s="780"/>
      <c r="G2" s="780"/>
      <c r="H2" s="781" t="s">
        <v>194</v>
      </c>
      <c r="I2" s="780"/>
    </row>
    <row r="3" spans="1:25" hidden="1" x14ac:dyDescent="0.2">
      <c r="A3" s="779"/>
      <c r="B3" s="779"/>
      <c r="C3" s="778"/>
      <c r="D3" s="778"/>
      <c r="E3" s="778"/>
      <c r="F3" s="778"/>
      <c r="G3" s="778"/>
      <c r="H3" s="778"/>
      <c r="I3" s="778"/>
      <c r="J3" s="748"/>
      <c r="K3" s="748"/>
      <c r="L3" s="748"/>
      <c r="M3" s="748"/>
      <c r="N3" s="748"/>
    </row>
    <row r="4" spans="1:25" ht="16.7" hidden="1" customHeight="1" x14ac:dyDescent="0.2">
      <c r="A4" s="748"/>
      <c r="B4" s="748"/>
      <c r="C4" s="748"/>
      <c r="D4" s="747" t="s">
        <v>6</v>
      </c>
      <c r="E4" s="777">
        <f>'[1]Salary Detail'!E5</f>
        <v>0</v>
      </c>
      <c r="F4" s="776"/>
      <c r="G4" s="767"/>
      <c r="H4" s="767"/>
      <c r="I4" s="748"/>
      <c r="J4" s="748"/>
      <c r="K4" s="748"/>
      <c r="L4" s="748"/>
      <c r="M4" s="748"/>
      <c r="N4" s="748"/>
    </row>
    <row r="5" spans="1:25" hidden="1" x14ac:dyDescent="0.2">
      <c r="A5" s="748"/>
      <c r="B5" s="748"/>
      <c r="C5" s="748"/>
      <c r="D5" s="747" t="s">
        <v>8</v>
      </c>
      <c r="E5" s="774">
        <f>'[1]Salary Detail'!E6</f>
        <v>0</v>
      </c>
      <c r="F5" s="773"/>
      <c r="G5" s="772"/>
      <c r="H5" s="772"/>
      <c r="I5" s="748"/>
      <c r="J5" s="748"/>
      <c r="K5" s="748"/>
      <c r="L5" s="748"/>
      <c r="M5" s="748"/>
      <c r="N5" s="748"/>
    </row>
    <row r="6" spans="1:25" ht="16.7" hidden="1" customHeight="1" x14ac:dyDescent="0.2">
      <c r="D6" s="775" t="s">
        <v>122</v>
      </c>
      <c r="E6" s="774">
        <f>'[1]Salary Detail'!E7</f>
        <v>0</v>
      </c>
      <c r="F6" s="773"/>
      <c r="G6" s="773"/>
      <c r="H6" s="772"/>
      <c r="I6" s="748"/>
      <c r="J6" s="748"/>
      <c r="K6" s="748"/>
      <c r="L6" s="748"/>
      <c r="M6" s="748"/>
      <c r="N6" s="748"/>
    </row>
    <row r="7" spans="1:25" ht="16.7" hidden="1" customHeight="1" x14ac:dyDescent="0.2">
      <c r="A7" s="748"/>
      <c r="B7" s="748"/>
      <c r="C7" s="748"/>
      <c r="D7" s="747" t="s">
        <v>10</v>
      </c>
      <c r="E7" s="774">
        <f>'[1]Salary Detail'!E8</f>
        <v>0</v>
      </c>
      <c r="F7" s="773"/>
      <c r="G7" s="772"/>
      <c r="H7" s="772"/>
      <c r="I7" s="748"/>
      <c r="J7" s="748"/>
      <c r="K7" s="748"/>
      <c r="L7" s="748"/>
      <c r="M7" s="748"/>
      <c r="N7" s="748"/>
    </row>
    <row r="8" spans="1:25" ht="16.7" hidden="1" customHeight="1" x14ac:dyDescent="0.2">
      <c r="A8" s="748"/>
      <c r="B8" s="748"/>
      <c r="C8" s="748"/>
      <c r="D8" s="747" t="s">
        <v>182</v>
      </c>
      <c r="E8" s="771">
        <f>ROUNDUP(totalyrs,0)</f>
        <v>6</v>
      </c>
      <c r="G8" s="748"/>
      <c r="H8" s="748"/>
      <c r="I8" s="748"/>
      <c r="J8" s="748"/>
      <c r="K8" s="748"/>
      <c r="L8" s="748"/>
      <c r="M8" s="748"/>
      <c r="N8" s="748"/>
    </row>
    <row r="9" spans="1:25" ht="16.7" hidden="1" customHeight="1" x14ac:dyDescent="0.2">
      <c r="A9" s="748"/>
      <c r="B9" s="748"/>
      <c r="C9" s="748"/>
      <c r="D9" s="747" t="s">
        <v>139</v>
      </c>
      <c r="E9" s="770">
        <v>100000000</v>
      </c>
      <c r="F9" s="748" t="s">
        <v>195</v>
      </c>
      <c r="H9" s="748"/>
      <c r="I9" s="748"/>
      <c r="J9" s="748"/>
      <c r="K9" s="748"/>
      <c r="L9" s="748"/>
      <c r="M9" s="748"/>
      <c r="N9" s="748"/>
    </row>
    <row r="10" spans="1:25" x14ac:dyDescent="0.2">
      <c r="A10" s="748"/>
      <c r="B10" s="748"/>
      <c r="C10" s="748"/>
      <c r="D10" s="748"/>
      <c r="E10" s="748"/>
      <c r="F10" s="748"/>
      <c r="G10" s="748"/>
      <c r="H10" s="748"/>
      <c r="I10" s="748"/>
      <c r="J10" s="748"/>
      <c r="L10" s="768"/>
      <c r="M10" s="768"/>
      <c r="N10" s="768"/>
      <c r="O10" s="768"/>
      <c r="P10" s="929" t="s">
        <v>98</v>
      </c>
      <c r="Q10" s="929"/>
      <c r="R10" s="929"/>
      <c r="S10" s="929"/>
      <c r="T10" s="929"/>
      <c r="U10" s="929"/>
      <c r="V10" s="929"/>
      <c r="W10" s="929"/>
      <c r="X10" s="929"/>
    </row>
    <row r="11" spans="1:25" x14ac:dyDescent="0.2">
      <c r="A11" s="748"/>
      <c r="B11" s="748"/>
      <c r="C11" s="748"/>
      <c r="D11" s="748"/>
      <c r="E11" s="748"/>
      <c r="F11" s="748"/>
      <c r="G11" s="748"/>
      <c r="H11" s="748"/>
      <c r="I11" s="748"/>
      <c r="J11" s="748"/>
      <c r="K11" s="769"/>
      <c r="L11" s="748"/>
      <c r="M11" s="748"/>
      <c r="N11" s="748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59"/>
    </row>
    <row r="12" spans="1:25" x14ac:dyDescent="0.2">
      <c r="A12" s="748"/>
      <c r="B12" s="748"/>
      <c r="C12" s="748"/>
      <c r="D12" s="748"/>
      <c r="E12" s="748"/>
      <c r="F12" s="748"/>
      <c r="G12" s="748"/>
      <c r="H12" s="748"/>
      <c r="I12" s="748"/>
      <c r="J12" s="748"/>
      <c r="L12" s="768"/>
      <c r="M12" s="768"/>
      <c r="N12" s="768"/>
      <c r="O12" s="785"/>
      <c r="P12" s="930" t="s">
        <v>99</v>
      </c>
      <c r="Q12" s="930"/>
      <c r="R12" s="930"/>
      <c r="S12" s="930"/>
      <c r="T12" s="930"/>
      <c r="U12" s="930"/>
      <c r="V12" s="930"/>
      <c r="W12" s="930"/>
      <c r="X12" s="930"/>
      <c r="Y12" s="759"/>
    </row>
    <row r="13" spans="1:25" x14ac:dyDescent="0.2">
      <c r="A13" s="748"/>
      <c r="B13" s="748"/>
      <c r="C13" s="748"/>
      <c r="D13" s="927" t="s">
        <v>197</v>
      </c>
      <c r="E13" s="928"/>
      <c r="F13" s="928"/>
      <c r="G13" s="928"/>
      <c r="H13" s="928"/>
      <c r="I13" s="928"/>
      <c r="J13" s="928"/>
      <c r="K13" s="928"/>
      <c r="L13" s="928"/>
      <c r="M13" s="928"/>
      <c r="N13" s="748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</row>
    <row r="14" spans="1:25" x14ac:dyDescent="0.2">
      <c r="A14" s="767"/>
      <c r="B14" s="767"/>
      <c r="C14" s="766" t="s">
        <v>196</v>
      </c>
      <c r="D14" s="765">
        <v>1</v>
      </c>
      <c r="E14" s="765">
        <v>2</v>
      </c>
      <c r="F14" s="765">
        <v>3</v>
      </c>
      <c r="G14" s="765">
        <v>4</v>
      </c>
      <c r="H14" s="765">
        <v>5</v>
      </c>
      <c r="I14" s="765">
        <v>6</v>
      </c>
      <c r="J14" s="765">
        <v>7</v>
      </c>
      <c r="K14" s="765">
        <v>8</v>
      </c>
      <c r="L14" s="765">
        <v>9</v>
      </c>
      <c r="M14" s="765">
        <v>10</v>
      </c>
      <c r="N14" s="765" t="s">
        <v>46</v>
      </c>
      <c r="O14" s="786" t="s">
        <v>193</v>
      </c>
      <c r="P14" s="787" t="s">
        <v>94</v>
      </c>
      <c r="Q14" s="787" t="s">
        <v>95</v>
      </c>
      <c r="R14" s="787" t="s">
        <v>96</v>
      </c>
      <c r="S14" s="787" t="s">
        <v>97</v>
      </c>
      <c r="T14" s="787" t="s">
        <v>160</v>
      </c>
      <c r="U14" s="787" t="s">
        <v>161</v>
      </c>
      <c r="V14" s="787" t="s">
        <v>162</v>
      </c>
      <c r="W14" s="787" t="s">
        <v>163</v>
      </c>
      <c r="X14" s="787" t="s">
        <v>164</v>
      </c>
      <c r="Y14" s="759"/>
    </row>
    <row r="15" spans="1:25" ht="15.75" customHeight="1" x14ac:dyDescent="0.2">
      <c r="A15" s="764" t="s">
        <v>56</v>
      </c>
      <c r="B15" s="761"/>
      <c r="C15" s="763" t="s">
        <v>350</v>
      </c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36">
        <f t="shared" ref="N15:N59" si="0">SUM(D15:M15)</f>
        <v>0</v>
      </c>
      <c r="O15" s="788">
        <f>D15+D16+M71</f>
        <v>0</v>
      </c>
      <c r="P15" s="789">
        <f>O15+(E15+E16)</f>
        <v>0</v>
      </c>
      <c r="Q15" s="789">
        <f t="shared" ref="Q15:X15" si="1">(F15+F16)+P15</f>
        <v>0</v>
      </c>
      <c r="R15" s="789">
        <f t="shared" si="1"/>
        <v>0</v>
      </c>
      <c r="S15" s="789">
        <f t="shared" si="1"/>
        <v>0</v>
      </c>
      <c r="T15" s="789">
        <f t="shared" si="1"/>
        <v>0</v>
      </c>
      <c r="U15" s="789">
        <f t="shared" si="1"/>
        <v>0</v>
      </c>
      <c r="V15" s="789">
        <f t="shared" si="1"/>
        <v>0</v>
      </c>
      <c r="W15" s="789">
        <f t="shared" si="1"/>
        <v>0</v>
      </c>
      <c r="X15" s="789">
        <f t="shared" si="1"/>
        <v>0</v>
      </c>
      <c r="Y15" s="759"/>
    </row>
    <row r="16" spans="1:25" ht="15.75" customHeight="1" x14ac:dyDescent="0.2">
      <c r="A16" s="762" t="s">
        <v>28</v>
      </c>
      <c r="B16" s="784"/>
      <c r="C16" s="760" t="s">
        <v>351</v>
      </c>
      <c r="D16" s="513">
        <f>+D15*(B16*0.01)</f>
        <v>0</v>
      </c>
      <c r="E16" s="513">
        <f>+E15*(B16*0.01)</f>
        <v>0</v>
      </c>
      <c r="F16" s="513">
        <f>+F15*(B16*0.01)</f>
        <v>0</v>
      </c>
      <c r="G16" s="513">
        <f>+G15*(B16*0.01)</f>
        <v>0</v>
      </c>
      <c r="H16" s="513">
        <f>+H15*(B16*0.01)</f>
        <v>0</v>
      </c>
      <c r="I16" s="513">
        <f>+I15*(B16*0.01)</f>
        <v>0</v>
      </c>
      <c r="J16" s="513">
        <f>+J15*($B$16*0.01)</f>
        <v>0</v>
      </c>
      <c r="K16" s="513">
        <f t="shared" ref="K16:M16" si="2">+K15*($B$16*0.01)</f>
        <v>0</v>
      </c>
      <c r="L16" s="513">
        <f t="shared" si="2"/>
        <v>0</v>
      </c>
      <c r="M16" s="513">
        <f t="shared" si="2"/>
        <v>0</v>
      </c>
      <c r="N16" s="37">
        <f t="shared" si="0"/>
        <v>0</v>
      </c>
      <c r="O16" s="788"/>
      <c r="P16" s="789"/>
      <c r="Q16" s="789"/>
      <c r="R16" s="789"/>
      <c r="S16" s="789"/>
      <c r="T16" s="789"/>
      <c r="U16" s="789"/>
      <c r="V16" s="789"/>
      <c r="W16" s="789"/>
      <c r="X16" s="789"/>
      <c r="Y16" s="759"/>
    </row>
    <row r="17" spans="1:25" ht="15.75" customHeight="1" x14ac:dyDescent="0.2">
      <c r="A17" s="758"/>
      <c r="B17" s="757"/>
      <c r="C17" s="756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790"/>
      <c r="P17" s="790"/>
      <c r="Q17" s="790"/>
      <c r="R17" s="790"/>
      <c r="S17" s="790"/>
      <c r="T17" s="759"/>
      <c r="U17" s="759"/>
      <c r="V17" s="759"/>
      <c r="W17" s="759"/>
      <c r="X17" s="759"/>
      <c r="Y17" s="759"/>
    </row>
    <row r="18" spans="1:25" ht="15.75" customHeight="1" x14ac:dyDescent="0.2">
      <c r="A18" s="764" t="s">
        <v>100</v>
      </c>
      <c r="B18" s="761"/>
      <c r="C18" s="763" t="s">
        <v>350</v>
      </c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36">
        <f t="shared" si="0"/>
        <v>0</v>
      </c>
      <c r="O18" s="790">
        <f>(D18+D19)+M72</f>
        <v>0</v>
      </c>
      <c r="P18" s="790">
        <f>O18+(E18+E19)</f>
        <v>0</v>
      </c>
      <c r="Q18" s="790">
        <f t="shared" ref="Q18:X18" si="3">(F18+F19)+P18</f>
        <v>0</v>
      </c>
      <c r="R18" s="790">
        <f t="shared" si="3"/>
        <v>0</v>
      </c>
      <c r="S18" s="790">
        <f t="shared" si="3"/>
        <v>0</v>
      </c>
      <c r="T18" s="790">
        <f t="shared" si="3"/>
        <v>0</v>
      </c>
      <c r="U18" s="790">
        <f t="shared" si="3"/>
        <v>0</v>
      </c>
      <c r="V18" s="790">
        <f t="shared" si="3"/>
        <v>0</v>
      </c>
      <c r="W18" s="790">
        <f t="shared" si="3"/>
        <v>0</v>
      </c>
      <c r="X18" s="790">
        <f t="shared" si="3"/>
        <v>0</v>
      </c>
      <c r="Y18" s="759"/>
    </row>
    <row r="19" spans="1:25" ht="15.75" customHeight="1" x14ac:dyDescent="0.2">
      <c r="A19" s="762" t="s">
        <v>28</v>
      </c>
      <c r="B19" s="784"/>
      <c r="C19" s="760" t="s">
        <v>351</v>
      </c>
      <c r="D19" s="513">
        <f>+D18*($B$19*0.01)</f>
        <v>0</v>
      </c>
      <c r="E19" s="513">
        <f t="shared" ref="E19:M19" si="4">+E18*($B$19*0.01)</f>
        <v>0</v>
      </c>
      <c r="F19" s="513">
        <f t="shared" si="4"/>
        <v>0</v>
      </c>
      <c r="G19" s="513">
        <f t="shared" si="4"/>
        <v>0</v>
      </c>
      <c r="H19" s="513">
        <f t="shared" si="4"/>
        <v>0</v>
      </c>
      <c r="I19" s="513">
        <f t="shared" si="4"/>
        <v>0</v>
      </c>
      <c r="J19" s="513">
        <f t="shared" si="4"/>
        <v>0</v>
      </c>
      <c r="K19" s="513">
        <f t="shared" si="4"/>
        <v>0</v>
      </c>
      <c r="L19" s="513">
        <f t="shared" si="4"/>
        <v>0</v>
      </c>
      <c r="M19" s="513">
        <f t="shared" si="4"/>
        <v>0</v>
      </c>
      <c r="N19" s="37">
        <f t="shared" si="0"/>
        <v>0</v>
      </c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59"/>
    </row>
    <row r="20" spans="1:25" ht="15.75" customHeight="1" x14ac:dyDescent="0.2">
      <c r="A20" s="758"/>
      <c r="B20" s="757"/>
      <c r="C20" s="756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790"/>
      <c r="P20" s="790"/>
      <c r="Q20" s="790"/>
      <c r="R20" s="790"/>
      <c r="S20" s="790"/>
      <c r="T20" s="759"/>
      <c r="U20" s="759"/>
      <c r="V20" s="759"/>
      <c r="W20" s="759"/>
      <c r="X20" s="759"/>
      <c r="Y20" s="759"/>
    </row>
    <row r="21" spans="1:25" ht="15.75" customHeight="1" x14ac:dyDescent="0.2">
      <c r="A21" s="764" t="s">
        <v>101</v>
      </c>
      <c r="B21" s="761"/>
      <c r="C21" s="763" t="s">
        <v>350</v>
      </c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36">
        <f t="shared" si="0"/>
        <v>0</v>
      </c>
      <c r="O21" s="790">
        <f>D21+D22+M73</f>
        <v>0</v>
      </c>
      <c r="P21" s="790">
        <f>O21+(E21+E22)</f>
        <v>0</v>
      </c>
      <c r="Q21" s="790">
        <f t="shared" ref="Q21:X21" si="5">(F21+F22)+P21</f>
        <v>0</v>
      </c>
      <c r="R21" s="790">
        <f t="shared" si="5"/>
        <v>0</v>
      </c>
      <c r="S21" s="790">
        <f t="shared" si="5"/>
        <v>0</v>
      </c>
      <c r="T21" s="790">
        <f t="shared" si="5"/>
        <v>0</v>
      </c>
      <c r="U21" s="790">
        <f t="shared" si="5"/>
        <v>0</v>
      </c>
      <c r="V21" s="790">
        <f t="shared" si="5"/>
        <v>0</v>
      </c>
      <c r="W21" s="790">
        <f t="shared" si="5"/>
        <v>0</v>
      </c>
      <c r="X21" s="790">
        <f t="shared" si="5"/>
        <v>0</v>
      </c>
      <c r="Y21" s="759"/>
    </row>
    <row r="22" spans="1:25" ht="15.75" customHeight="1" x14ac:dyDescent="0.2">
      <c r="A22" s="762" t="s">
        <v>28</v>
      </c>
      <c r="B22" s="784"/>
      <c r="C22" s="760" t="s">
        <v>351</v>
      </c>
      <c r="D22" s="513">
        <f>+D21*($B$22*0.01)</f>
        <v>0</v>
      </c>
      <c r="E22" s="513">
        <f t="shared" ref="E22:M22" si="6">+E21*($B$22*0.01)</f>
        <v>0</v>
      </c>
      <c r="F22" s="513">
        <f t="shared" si="6"/>
        <v>0</v>
      </c>
      <c r="G22" s="513">
        <f t="shared" si="6"/>
        <v>0</v>
      </c>
      <c r="H22" s="513">
        <f t="shared" si="6"/>
        <v>0</v>
      </c>
      <c r="I22" s="513">
        <f t="shared" si="6"/>
        <v>0</v>
      </c>
      <c r="J22" s="513">
        <f t="shared" si="6"/>
        <v>0</v>
      </c>
      <c r="K22" s="513">
        <f t="shared" si="6"/>
        <v>0</v>
      </c>
      <c r="L22" s="513">
        <f t="shared" si="6"/>
        <v>0</v>
      </c>
      <c r="M22" s="513">
        <f t="shared" si="6"/>
        <v>0</v>
      </c>
      <c r="N22" s="37">
        <f t="shared" si="0"/>
        <v>0</v>
      </c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59"/>
    </row>
    <row r="23" spans="1:25" ht="15.75" customHeight="1" x14ac:dyDescent="0.2">
      <c r="A23" s="758"/>
      <c r="B23" s="757"/>
      <c r="C23" s="756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790"/>
      <c r="P23" s="790"/>
      <c r="Q23" s="790"/>
      <c r="R23" s="790"/>
      <c r="S23" s="790"/>
      <c r="T23" s="759"/>
      <c r="U23" s="759"/>
      <c r="V23" s="759"/>
      <c r="W23" s="759"/>
      <c r="X23" s="759"/>
      <c r="Y23" s="759"/>
    </row>
    <row r="24" spans="1:25" ht="15.75" customHeight="1" x14ac:dyDescent="0.2">
      <c r="A24" s="764" t="s">
        <v>102</v>
      </c>
      <c r="B24" s="761"/>
      <c r="C24" s="763" t="s">
        <v>350</v>
      </c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36">
        <f t="shared" si="0"/>
        <v>0</v>
      </c>
      <c r="O24" s="790">
        <f>D24+D25+M74</f>
        <v>0</v>
      </c>
      <c r="P24" s="790">
        <f>O24+(E24+E25)</f>
        <v>0</v>
      </c>
      <c r="Q24" s="790">
        <f t="shared" ref="Q24:X24" si="7">(F24+F25)+P24</f>
        <v>0</v>
      </c>
      <c r="R24" s="790">
        <f t="shared" si="7"/>
        <v>0</v>
      </c>
      <c r="S24" s="790">
        <f t="shared" si="7"/>
        <v>0</v>
      </c>
      <c r="T24" s="790">
        <f t="shared" si="7"/>
        <v>0</v>
      </c>
      <c r="U24" s="790">
        <f t="shared" si="7"/>
        <v>0</v>
      </c>
      <c r="V24" s="790">
        <f t="shared" si="7"/>
        <v>0</v>
      </c>
      <c r="W24" s="790">
        <f t="shared" si="7"/>
        <v>0</v>
      </c>
      <c r="X24" s="790">
        <f t="shared" si="7"/>
        <v>0</v>
      </c>
      <c r="Y24" s="759"/>
    </row>
    <row r="25" spans="1:25" ht="15.75" customHeight="1" x14ac:dyDescent="0.2">
      <c r="A25" s="762" t="s">
        <v>28</v>
      </c>
      <c r="B25" s="784"/>
      <c r="C25" s="760" t="s">
        <v>351</v>
      </c>
      <c r="D25" s="513">
        <f>+D24*($B$25*0.01)</f>
        <v>0</v>
      </c>
      <c r="E25" s="513">
        <f t="shared" ref="E25:M25" si="8">+E24*($B$25*0.01)</f>
        <v>0</v>
      </c>
      <c r="F25" s="513">
        <f t="shared" si="8"/>
        <v>0</v>
      </c>
      <c r="G25" s="513">
        <f t="shared" si="8"/>
        <v>0</v>
      </c>
      <c r="H25" s="513">
        <f t="shared" si="8"/>
        <v>0</v>
      </c>
      <c r="I25" s="513">
        <f t="shared" si="8"/>
        <v>0</v>
      </c>
      <c r="J25" s="513">
        <f t="shared" si="8"/>
        <v>0</v>
      </c>
      <c r="K25" s="513">
        <f t="shared" si="8"/>
        <v>0</v>
      </c>
      <c r="L25" s="513">
        <f t="shared" si="8"/>
        <v>0</v>
      </c>
      <c r="M25" s="513">
        <f t="shared" si="8"/>
        <v>0</v>
      </c>
      <c r="N25" s="37">
        <f t="shared" si="0"/>
        <v>0</v>
      </c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59"/>
    </row>
    <row r="26" spans="1:25" ht="15.75" customHeight="1" x14ac:dyDescent="0.2">
      <c r="A26" s="758"/>
      <c r="B26" s="757"/>
      <c r="C26" s="756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790"/>
      <c r="P26" s="790"/>
      <c r="Q26" s="790"/>
      <c r="R26" s="790"/>
      <c r="S26" s="790"/>
      <c r="T26" s="759"/>
      <c r="U26" s="759"/>
      <c r="V26" s="759"/>
      <c r="W26" s="759"/>
      <c r="X26" s="759"/>
      <c r="Y26" s="759"/>
    </row>
    <row r="27" spans="1:25" ht="15.75" customHeight="1" x14ac:dyDescent="0.2">
      <c r="A27" s="764" t="s">
        <v>103</v>
      </c>
      <c r="B27" s="761"/>
      <c r="C27" s="763" t="s">
        <v>350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36">
        <f t="shared" si="0"/>
        <v>0</v>
      </c>
      <c r="O27" s="790">
        <f>D27+D28+M75</f>
        <v>0</v>
      </c>
      <c r="P27" s="790">
        <f>O27+(E27+E28)</f>
        <v>0</v>
      </c>
      <c r="Q27" s="790">
        <f t="shared" ref="Q27:X27" si="9">(F27+F28)+P27</f>
        <v>0</v>
      </c>
      <c r="R27" s="790">
        <f t="shared" si="9"/>
        <v>0</v>
      </c>
      <c r="S27" s="790">
        <f t="shared" si="9"/>
        <v>0</v>
      </c>
      <c r="T27" s="790">
        <f t="shared" si="9"/>
        <v>0</v>
      </c>
      <c r="U27" s="790">
        <f t="shared" si="9"/>
        <v>0</v>
      </c>
      <c r="V27" s="790">
        <f t="shared" si="9"/>
        <v>0</v>
      </c>
      <c r="W27" s="790">
        <f t="shared" si="9"/>
        <v>0</v>
      </c>
      <c r="X27" s="790">
        <f t="shared" si="9"/>
        <v>0</v>
      </c>
      <c r="Y27" s="759"/>
    </row>
    <row r="28" spans="1:25" ht="15.75" customHeight="1" x14ac:dyDescent="0.2">
      <c r="A28" s="762" t="s">
        <v>28</v>
      </c>
      <c r="B28" s="784"/>
      <c r="C28" s="760" t="s">
        <v>351</v>
      </c>
      <c r="D28" s="513">
        <f>+D27*($B$28*0.01)</f>
        <v>0</v>
      </c>
      <c r="E28" s="513">
        <f t="shared" ref="E28:M28" si="10">+E27*($B$28*0.01)</f>
        <v>0</v>
      </c>
      <c r="F28" s="513">
        <f t="shared" si="10"/>
        <v>0</v>
      </c>
      <c r="G28" s="513">
        <f t="shared" si="10"/>
        <v>0</v>
      </c>
      <c r="H28" s="513">
        <f t="shared" si="10"/>
        <v>0</v>
      </c>
      <c r="I28" s="513">
        <f t="shared" si="10"/>
        <v>0</v>
      </c>
      <c r="J28" s="513">
        <f t="shared" si="10"/>
        <v>0</v>
      </c>
      <c r="K28" s="513">
        <f t="shared" si="10"/>
        <v>0</v>
      </c>
      <c r="L28" s="513">
        <f t="shared" si="10"/>
        <v>0</v>
      </c>
      <c r="M28" s="513">
        <f t="shared" si="10"/>
        <v>0</v>
      </c>
      <c r="N28" s="37">
        <f t="shared" si="0"/>
        <v>0</v>
      </c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59"/>
    </row>
    <row r="29" spans="1:25" ht="15.75" customHeight="1" x14ac:dyDescent="0.2">
      <c r="A29" s="758"/>
      <c r="B29" s="757"/>
      <c r="C29" s="756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790"/>
      <c r="P29" s="790"/>
      <c r="Q29" s="790"/>
      <c r="R29" s="790"/>
      <c r="S29" s="790"/>
      <c r="T29" s="759"/>
      <c r="U29" s="759"/>
      <c r="V29" s="759"/>
      <c r="W29" s="759"/>
      <c r="X29" s="759"/>
      <c r="Y29" s="759"/>
    </row>
    <row r="30" spans="1:25" ht="15.75" customHeight="1" x14ac:dyDescent="0.2">
      <c r="A30" s="764" t="s">
        <v>57</v>
      </c>
      <c r="B30" s="761"/>
      <c r="C30" s="763" t="s">
        <v>434</v>
      </c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36">
        <f t="shared" si="0"/>
        <v>0</v>
      </c>
      <c r="O30" s="790">
        <f>D30+D31+M76</f>
        <v>0</v>
      </c>
      <c r="P30" s="790">
        <f>O30+(E30+E31)</f>
        <v>0</v>
      </c>
      <c r="Q30" s="790">
        <f t="shared" ref="Q30:X30" si="11">(F30+F31)+P30</f>
        <v>0</v>
      </c>
      <c r="R30" s="790">
        <f t="shared" si="11"/>
        <v>0</v>
      </c>
      <c r="S30" s="790">
        <f t="shared" si="11"/>
        <v>0</v>
      </c>
      <c r="T30" s="790">
        <f t="shared" si="11"/>
        <v>0</v>
      </c>
      <c r="U30" s="790">
        <f t="shared" si="11"/>
        <v>0</v>
      </c>
      <c r="V30" s="790">
        <f t="shared" si="11"/>
        <v>0</v>
      </c>
      <c r="W30" s="790">
        <f t="shared" si="11"/>
        <v>0</v>
      </c>
      <c r="X30" s="790">
        <f t="shared" si="11"/>
        <v>0</v>
      </c>
      <c r="Y30" s="759"/>
    </row>
    <row r="31" spans="1:25" ht="15.75" customHeight="1" x14ac:dyDescent="0.2">
      <c r="A31" s="762" t="s">
        <v>28</v>
      </c>
      <c r="B31" s="784"/>
      <c r="C31" s="760" t="s">
        <v>433</v>
      </c>
      <c r="D31" s="513">
        <f>+D30*($B$31*0.01)</f>
        <v>0</v>
      </c>
      <c r="E31" s="513">
        <f t="shared" ref="E31:M31" si="12">+E30*($B$31*0.01)</f>
        <v>0</v>
      </c>
      <c r="F31" s="513">
        <f t="shared" si="12"/>
        <v>0</v>
      </c>
      <c r="G31" s="513">
        <f t="shared" si="12"/>
        <v>0</v>
      </c>
      <c r="H31" s="513">
        <f t="shared" si="12"/>
        <v>0</v>
      </c>
      <c r="I31" s="513">
        <f t="shared" si="12"/>
        <v>0</v>
      </c>
      <c r="J31" s="513">
        <f t="shared" si="12"/>
        <v>0</v>
      </c>
      <c r="K31" s="513">
        <f t="shared" si="12"/>
        <v>0</v>
      </c>
      <c r="L31" s="513">
        <f t="shared" si="12"/>
        <v>0</v>
      </c>
      <c r="M31" s="513">
        <f t="shared" si="12"/>
        <v>0</v>
      </c>
      <c r="N31" s="37">
        <f t="shared" si="0"/>
        <v>0</v>
      </c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59"/>
    </row>
    <row r="32" spans="1:25" ht="15.75" customHeight="1" x14ac:dyDescent="0.2">
      <c r="A32" s="758"/>
      <c r="B32" s="757"/>
      <c r="C32" s="756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790"/>
      <c r="P32" s="790"/>
      <c r="Q32" s="790"/>
      <c r="R32" s="790"/>
      <c r="S32" s="790"/>
      <c r="T32" s="759"/>
      <c r="U32" s="759"/>
      <c r="V32" s="759"/>
      <c r="W32" s="759"/>
      <c r="X32" s="759"/>
      <c r="Y32" s="759"/>
    </row>
    <row r="33" spans="1:25" ht="15.75" customHeight="1" x14ac:dyDescent="0.2">
      <c r="A33" s="764" t="s">
        <v>104</v>
      </c>
      <c r="B33" s="761"/>
      <c r="C33" s="763" t="s">
        <v>434</v>
      </c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36">
        <f t="shared" si="0"/>
        <v>0</v>
      </c>
      <c r="O33" s="790">
        <f>D33+D34+M77</f>
        <v>0</v>
      </c>
      <c r="P33" s="790">
        <f>O33+(E33+E34)</f>
        <v>0</v>
      </c>
      <c r="Q33" s="790">
        <f t="shared" ref="Q33:X33" si="13">(F33+F34)+P33</f>
        <v>0</v>
      </c>
      <c r="R33" s="790">
        <f t="shared" si="13"/>
        <v>0</v>
      </c>
      <c r="S33" s="790">
        <f t="shared" si="13"/>
        <v>0</v>
      </c>
      <c r="T33" s="790">
        <f t="shared" si="13"/>
        <v>0</v>
      </c>
      <c r="U33" s="790">
        <f t="shared" si="13"/>
        <v>0</v>
      </c>
      <c r="V33" s="790">
        <f t="shared" si="13"/>
        <v>0</v>
      </c>
      <c r="W33" s="790">
        <f t="shared" si="13"/>
        <v>0</v>
      </c>
      <c r="X33" s="790">
        <f t="shared" si="13"/>
        <v>0</v>
      </c>
      <c r="Y33" s="759"/>
    </row>
    <row r="34" spans="1:25" ht="15.75" customHeight="1" x14ac:dyDescent="0.2">
      <c r="A34" s="762" t="s">
        <v>28</v>
      </c>
      <c r="B34" s="784"/>
      <c r="C34" s="760" t="s">
        <v>433</v>
      </c>
      <c r="D34" s="513">
        <f>+D33*($B$34*0.01)</f>
        <v>0</v>
      </c>
      <c r="E34" s="513">
        <f t="shared" ref="E34:M34" si="14">+E33*($B$34*0.01)</f>
        <v>0</v>
      </c>
      <c r="F34" s="513">
        <f t="shared" si="14"/>
        <v>0</v>
      </c>
      <c r="G34" s="513">
        <f t="shared" si="14"/>
        <v>0</v>
      </c>
      <c r="H34" s="513">
        <f t="shared" si="14"/>
        <v>0</v>
      </c>
      <c r="I34" s="513">
        <f t="shared" si="14"/>
        <v>0</v>
      </c>
      <c r="J34" s="513">
        <f t="shared" si="14"/>
        <v>0</v>
      </c>
      <c r="K34" s="513">
        <f t="shared" si="14"/>
        <v>0</v>
      </c>
      <c r="L34" s="513">
        <f t="shared" si="14"/>
        <v>0</v>
      </c>
      <c r="M34" s="513">
        <f t="shared" si="14"/>
        <v>0</v>
      </c>
      <c r="N34" s="37">
        <f t="shared" si="0"/>
        <v>0</v>
      </c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59"/>
    </row>
    <row r="35" spans="1:25" ht="15.75" customHeight="1" x14ac:dyDescent="0.2">
      <c r="A35" s="758"/>
      <c r="B35" s="757"/>
      <c r="C35" s="756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790"/>
      <c r="P35" s="790"/>
      <c r="Q35" s="790"/>
      <c r="R35" s="790"/>
      <c r="S35" s="790"/>
      <c r="T35" s="759"/>
      <c r="U35" s="759"/>
      <c r="V35" s="759"/>
      <c r="W35" s="759"/>
      <c r="X35" s="759"/>
      <c r="Y35" s="759"/>
    </row>
    <row r="36" spans="1:25" ht="15.75" customHeight="1" x14ac:dyDescent="0.2">
      <c r="A36" s="764" t="s">
        <v>357</v>
      </c>
      <c r="B36" s="761"/>
      <c r="C36" s="763" t="s">
        <v>434</v>
      </c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36">
        <f t="shared" si="0"/>
        <v>0</v>
      </c>
      <c r="O36" s="790">
        <f>D36+D37+M78</f>
        <v>0</v>
      </c>
      <c r="P36" s="790">
        <f>O36+(E36+E37)</f>
        <v>0</v>
      </c>
      <c r="Q36" s="790">
        <f t="shared" ref="Q36:X36" si="15">(F36+F37)+P36</f>
        <v>0</v>
      </c>
      <c r="R36" s="790">
        <f t="shared" si="15"/>
        <v>0</v>
      </c>
      <c r="S36" s="790">
        <f t="shared" si="15"/>
        <v>0</v>
      </c>
      <c r="T36" s="790">
        <f t="shared" si="15"/>
        <v>0</v>
      </c>
      <c r="U36" s="790">
        <f t="shared" si="15"/>
        <v>0</v>
      </c>
      <c r="V36" s="790">
        <f t="shared" si="15"/>
        <v>0</v>
      </c>
      <c r="W36" s="790">
        <f t="shared" si="15"/>
        <v>0</v>
      </c>
      <c r="X36" s="790">
        <f t="shared" si="15"/>
        <v>0</v>
      </c>
      <c r="Y36" s="759"/>
    </row>
    <row r="37" spans="1:25" ht="15.75" customHeight="1" x14ac:dyDescent="0.2">
      <c r="A37" s="762" t="s">
        <v>28</v>
      </c>
      <c r="B37" s="784"/>
      <c r="C37" s="760" t="s">
        <v>433</v>
      </c>
      <c r="D37" s="513">
        <f>+D36*($B$37*0.01)</f>
        <v>0</v>
      </c>
      <c r="E37" s="513">
        <f t="shared" ref="E37:M37" si="16">+E36*($B$37*0.01)</f>
        <v>0</v>
      </c>
      <c r="F37" s="513">
        <f t="shared" si="16"/>
        <v>0</v>
      </c>
      <c r="G37" s="513">
        <f t="shared" si="16"/>
        <v>0</v>
      </c>
      <c r="H37" s="513">
        <f t="shared" si="16"/>
        <v>0</v>
      </c>
      <c r="I37" s="513">
        <f t="shared" si="16"/>
        <v>0</v>
      </c>
      <c r="J37" s="513">
        <f t="shared" si="16"/>
        <v>0</v>
      </c>
      <c r="K37" s="513">
        <f t="shared" si="16"/>
        <v>0</v>
      </c>
      <c r="L37" s="513">
        <f t="shared" si="16"/>
        <v>0</v>
      </c>
      <c r="M37" s="513">
        <f t="shared" si="16"/>
        <v>0</v>
      </c>
      <c r="N37" s="37">
        <f t="shared" si="0"/>
        <v>0</v>
      </c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59"/>
    </row>
    <row r="38" spans="1:25" ht="15.75" customHeight="1" x14ac:dyDescent="0.2">
      <c r="A38" s="758"/>
      <c r="B38" s="757"/>
      <c r="C38" s="756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790"/>
      <c r="P38" s="790"/>
      <c r="Q38" s="790"/>
      <c r="R38" s="790"/>
      <c r="S38" s="790"/>
      <c r="T38" s="759"/>
      <c r="U38" s="759"/>
      <c r="V38" s="759"/>
      <c r="W38" s="759"/>
      <c r="X38" s="759"/>
      <c r="Y38" s="759"/>
    </row>
    <row r="39" spans="1:25" ht="15.75" customHeight="1" x14ac:dyDescent="0.2">
      <c r="A39" s="764" t="s">
        <v>358</v>
      </c>
      <c r="B39" s="761"/>
      <c r="C39" s="763" t="s">
        <v>434</v>
      </c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36">
        <f t="shared" si="0"/>
        <v>0</v>
      </c>
      <c r="O39" s="790">
        <f>(D39+D40)+M79</f>
        <v>0</v>
      </c>
      <c r="P39" s="790">
        <f>O39+(E39+E40)</f>
        <v>0</v>
      </c>
      <c r="Q39" s="790">
        <f t="shared" ref="Q39:X39" si="17">(F39+F40)+P39</f>
        <v>0</v>
      </c>
      <c r="R39" s="790">
        <f t="shared" si="17"/>
        <v>0</v>
      </c>
      <c r="S39" s="790">
        <f t="shared" si="17"/>
        <v>0</v>
      </c>
      <c r="T39" s="790">
        <f t="shared" si="17"/>
        <v>0</v>
      </c>
      <c r="U39" s="790">
        <f t="shared" si="17"/>
        <v>0</v>
      </c>
      <c r="V39" s="790">
        <f t="shared" si="17"/>
        <v>0</v>
      </c>
      <c r="W39" s="790">
        <f t="shared" si="17"/>
        <v>0</v>
      </c>
      <c r="X39" s="790">
        <f t="shared" si="17"/>
        <v>0</v>
      </c>
      <c r="Y39" s="759"/>
    </row>
    <row r="40" spans="1:25" ht="15.75" customHeight="1" x14ac:dyDescent="0.2">
      <c r="A40" s="762" t="s">
        <v>28</v>
      </c>
      <c r="B40" s="784"/>
      <c r="C40" s="760" t="s">
        <v>433</v>
      </c>
      <c r="D40" s="513">
        <f>+D39*($B$40*0.01)</f>
        <v>0</v>
      </c>
      <c r="E40" s="513">
        <f t="shared" ref="E40:M40" si="18">+E39*($B$40*0.01)</f>
        <v>0</v>
      </c>
      <c r="F40" s="513">
        <f t="shared" si="18"/>
        <v>0</v>
      </c>
      <c r="G40" s="513">
        <f t="shared" si="18"/>
        <v>0</v>
      </c>
      <c r="H40" s="513">
        <f t="shared" si="18"/>
        <v>0</v>
      </c>
      <c r="I40" s="513">
        <f t="shared" si="18"/>
        <v>0</v>
      </c>
      <c r="J40" s="513">
        <f t="shared" si="18"/>
        <v>0</v>
      </c>
      <c r="K40" s="513">
        <f t="shared" si="18"/>
        <v>0</v>
      </c>
      <c r="L40" s="513">
        <f t="shared" si="18"/>
        <v>0</v>
      </c>
      <c r="M40" s="513">
        <f t="shared" si="18"/>
        <v>0</v>
      </c>
      <c r="N40" s="37">
        <f t="shared" si="0"/>
        <v>0</v>
      </c>
      <c r="O40" s="790"/>
      <c r="P40" s="790"/>
      <c r="Q40" s="790"/>
      <c r="R40" s="790"/>
      <c r="S40" s="790"/>
      <c r="T40" s="790"/>
      <c r="U40" s="790"/>
      <c r="V40" s="790"/>
      <c r="W40" s="790"/>
      <c r="X40" s="790"/>
      <c r="Y40" s="759"/>
    </row>
    <row r="41" spans="1:25" ht="15.75" customHeight="1" x14ac:dyDescent="0.2">
      <c r="A41" s="758"/>
      <c r="B41" s="757"/>
      <c r="C41" s="756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790"/>
      <c r="P41" s="790"/>
      <c r="Q41" s="790"/>
      <c r="R41" s="790"/>
      <c r="S41" s="790"/>
      <c r="T41" s="759"/>
      <c r="U41" s="759"/>
      <c r="V41" s="759"/>
      <c r="W41" s="759"/>
      <c r="X41" s="759"/>
      <c r="Y41" s="759"/>
    </row>
    <row r="42" spans="1:25" ht="15.75" customHeight="1" x14ac:dyDescent="0.2">
      <c r="A42" s="764" t="s">
        <v>359</v>
      </c>
      <c r="B42" s="761"/>
      <c r="C42" s="763" t="s">
        <v>434</v>
      </c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36">
        <f t="shared" si="0"/>
        <v>0</v>
      </c>
      <c r="O42" s="790">
        <f>D42+D43+M80</f>
        <v>0</v>
      </c>
      <c r="P42" s="790">
        <f>O42+(E42+E43)</f>
        <v>0</v>
      </c>
      <c r="Q42" s="790">
        <f t="shared" ref="Q42:X42" si="19">(F42+F43)+P42</f>
        <v>0</v>
      </c>
      <c r="R42" s="790">
        <f t="shared" si="19"/>
        <v>0</v>
      </c>
      <c r="S42" s="790">
        <f t="shared" si="19"/>
        <v>0</v>
      </c>
      <c r="T42" s="790">
        <f t="shared" si="19"/>
        <v>0</v>
      </c>
      <c r="U42" s="790">
        <f t="shared" si="19"/>
        <v>0</v>
      </c>
      <c r="V42" s="790">
        <f t="shared" si="19"/>
        <v>0</v>
      </c>
      <c r="W42" s="790">
        <f t="shared" si="19"/>
        <v>0</v>
      </c>
      <c r="X42" s="790">
        <f t="shared" si="19"/>
        <v>0</v>
      </c>
      <c r="Y42" s="759"/>
    </row>
    <row r="43" spans="1:25" ht="15.75" customHeight="1" x14ac:dyDescent="0.2">
      <c r="A43" s="762" t="s">
        <v>28</v>
      </c>
      <c r="B43" s="784"/>
      <c r="C43" s="760" t="s">
        <v>433</v>
      </c>
      <c r="D43" s="513">
        <f>+D42*($B$43*0.01)</f>
        <v>0</v>
      </c>
      <c r="E43" s="513">
        <f t="shared" ref="E43:M43" si="20">+E42*($B$43*0.01)</f>
        <v>0</v>
      </c>
      <c r="F43" s="513">
        <f t="shared" si="20"/>
        <v>0</v>
      </c>
      <c r="G43" s="513">
        <f t="shared" si="20"/>
        <v>0</v>
      </c>
      <c r="H43" s="513">
        <f t="shared" si="20"/>
        <v>0</v>
      </c>
      <c r="I43" s="513">
        <f t="shared" si="20"/>
        <v>0</v>
      </c>
      <c r="J43" s="513">
        <f t="shared" si="20"/>
        <v>0</v>
      </c>
      <c r="K43" s="513">
        <f t="shared" si="20"/>
        <v>0</v>
      </c>
      <c r="L43" s="513">
        <f t="shared" si="20"/>
        <v>0</v>
      </c>
      <c r="M43" s="513">
        <f t="shared" si="20"/>
        <v>0</v>
      </c>
      <c r="N43" s="37">
        <f t="shared" si="0"/>
        <v>0</v>
      </c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59"/>
    </row>
    <row r="44" spans="1:25" ht="15.75" customHeight="1" x14ac:dyDescent="0.2">
      <c r="A44" s="758"/>
      <c r="B44" s="757"/>
      <c r="C44" s="756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790"/>
      <c r="P44" s="790"/>
      <c r="Q44" s="790"/>
      <c r="R44" s="790"/>
      <c r="S44" s="790"/>
      <c r="T44" s="759"/>
      <c r="U44" s="759"/>
      <c r="V44" s="759"/>
      <c r="W44" s="759"/>
      <c r="X44" s="759"/>
      <c r="Y44" s="759"/>
    </row>
    <row r="45" spans="1:25" ht="15.75" customHeight="1" x14ac:dyDescent="0.2">
      <c r="A45" s="764" t="s">
        <v>360</v>
      </c>
      <c r="B45" s="761"/>
      <c r="C45" s="763" t="s">
        <v>434</v>
      </c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36">
        <f t="shared" si="0"/>
        <v>0</v>
      </c>
      <c r="O45" s="790">
        <f>D45+D46+M81</f>
        <v>0</v>
      </c>
      <c r="P45" s="790">
        <f>O45+(E45+E46)</f>
        <v>0</v>
      </c>
      <c r="Q45" s="790">
        <f t="shared" ref="Q45:X45" si="21">(F45+F46)+P45</f>
        <v>0</v>
      </c>
      <c r="R45" s="790">
        <f t="shared" si="21"/>
        <v>0</v>
      </c>
      <c r="S45" s="790">
        <f t="shared" si="21"/>
        <v>0</v>
      </c>
      <c r="T45" s="790">
        <f t="shared" si="21"/>
        <v>0</v>
      </c>
      <c r="U45" s="790">
        <f t="shared" si="21"/>
        <v>0</v>
      </c>
      <c r="V45" s="790">
        <f t="shared" si="21"/>
        <v>0</v>
      </c>
      <c r="W45" s="790">
        <f t="shared" si="21"/>
        <v>0</v>
      </c>
      <c r="X45" s="790">
        <f t="shared" si="21"/>
        <v>0</v>
      </c>
      <c r="Y45" s="759"/>
    </row>
    <row r="46" spans="1:25" ht="15.75" customHeight="1" x14ac:dyDescent="0.2">
      <c r="A46" s="762" t="s">
        <v>28</v>
      </c>
      <c r="B46" s="784"/>
      <c r="C46" s="760" t="s">
        <v>433</v>
      </c>
      <c r="D46" s="513">
        <f>+D45*($B$46*0.01)</f>
        <v>0</v>
      </c>
      <c r="E46" s="513">
        <f t="shared" ref="E46:M46" si="22">+E45*($B$46*0.01)</f>
        <v>0</v>
      </c>
      <c r="F46" s="513">
        <f t="shared" si="22"/>
        <v>0</v>
      </c>
      <c r="G46" s="513">
        <f t="shared" si="22"/>
        <v>0</v>
      </c>
      <c r="H46" s="513">
        <f t="shared" si="22"/>
        <v>0</v>
      </c>
      <c r="I46" s="513">
        <f t="shared" si="22"/>
        <v>0</v>
      </c>
      <c r="J46" s="513">
        <f t="shared" si="22"/>
        <v>0</v>
      </c>
      <c r="K46" s="513">
        <f t="shared" si="22"/>
        <v>0</v>
      </c>
      <c r="L46" s="513">
        <f t="shared" si="22"/>
        <v>0</v>
      </c>
      <c r="M46" s="513">
        <f t="shared" si="22"/>
        <v>0</v>
      </c>
      <c r="N46" s="37">
        <f t="shared" si="0"/>
        <v>0</v>
      </c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59"/>
    </row>
    <row r="47" spans="1:25" ht="15.75" customHeight="1" x14ac:dyDescent="0.2">
      <c r="A47" s="758"/>
      <c r="B47" s="757"/>
      <c r="C47" s="756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790"/>
      <c r="P47" s="790"/>
      <c r="Q47" s="790"/>
      <c r="R47" s="790"/>
      <c r="S47" s="790"/>
      <c r="T47" s="759"/>
      <c r="U47" s="759"/>
      <c r="V47" s="759"/>
      <c r="W47" s="759"/>
      <c r="X47" s="759"/>
      <c r="Y47" s="759"/>
    </row>
    <row r="48" spans="1:25" ht="15.75" customHeight="1" x14ac:dyDescent="0.2">
      <c r="A48" s="764" t="s">
        <v>262</v>
      </c>
      <c r="B48" s="761"/>
      <c r="C48" s="763" t="s">
        <v>434</v>
      </c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36">
        <f t="shared" si="0"/>
        <v>0</v>
      </c>
      <c r="O48" s="790">
        <f>D48+D49+M82</f>
        <v>0</v>
      </c>
      <c r="P48" s="790">
        <f>O48+(E48+E49)</f>
        <v>0</v>
      </c>
      <c r="Q48" s="790">
        <f t="shared" ref="Q48:X48" si="23">(F48+F49)+P48</f>
        <v>0</v>
      </c>
      <c r="R48" s="790">
        <f t="shared" si="23"/>
        <v>0</v>
      </c>
      <c r="S48" s="790">
        <f t="shared" si="23"/>
        <v>0</v>
      </c>
      <c r="T48" s="790">
        <f t="shared" si="23"/>
        <v>0</v>
      </c>
      <c r="U48" s="790">
        <f t="shared" si="23"/>
        <v>0</v>
      </c>
      <c r="V48" s="790">
        <f t="shared" si="23"/>
        <v>0</v>
      </c>
      <c r="W48" s="790">
        <f t="shared" si="23"/>
        <v>0</v>
      </c>
      <c r="X48" s="790">
        <f t="shared" si="23"/>
        <v>0</v>
      </c>
      <c r="Y48" s="759"/>
    </row>
    <row r="49" spans="1:25" ht="15.75" customHeight="1" x14ac:dyDescent="0.2">
      <c r="A49" s="762" t="s">
        <v>28</v>
      </c>
      <c r="B49" s="784"/>
      <c r="C49" s="760" t="s">
        <v>433</v>
      </c>
      <c r="D49" s="513">
        <f>+D48*($B$49*0.01)</f>
        <v>0</v>
      </c>
      <c r="E49" s="513">
        <f t="shared" ref="E49:M49" si="24">+E48*($B$49*0.01)</f>
        <v>0</v>
      </c>
      <c r="F49" s="513">
        <f t="shared" si="24"/>
        <v>0</v>
      </c>
      <c r="G49" s="513">
        <f t="shared" si="24"/>
        <v>0</v>
      </c>
      <c r="H49" s="513">
        <f t="shared" si="24"/>
        <v>0</v>
      </c>
      <c r="I49" s="513">
        <f t="shared" si="24"/>
        <v>0</v>
      </c>
      <c r="J49" s="513">
        <f t="shared" si="24"/>
        <v>0</v>
      </c>
      <c r="K49" s="513">
        <f t="shared" si="24"/>
        <v>0</v>
      </c>
      <c r="L49" s="513">
        <f t="shared" si="24"/>
        <v>0</v>
      </c>
      <c r="M49" s="513">
        <f t="shared" si="24"/>
        <v>0</v>
      </c>
      <c r="N49" s="37">
        <f t="shared" si="0"/>
        <v>0</v>
      </c>
      <c r="O49" s="790"/>
      <c r="P49" s="790"/>
      <c r="Q49" s="790"/>
      <c r="R49" s="790"/>
      <c r="S49" s="790"/>
      <c r="T49" s="790"/>
      <c r="U49" s="790"/>
      <c r="V49" s="790"/>
      <c r="W49" s="790"/>
      <c r="X49" s="790"/>
      <c r="Y49" s="759"/>
    </row>
    <row r="50" spans="1:25" ht="15.75" customHeight="1" x14ac:dyDescent="0.2">
      <c r="A50" s="758"/>
      <c r="B50" s="757"/>
      <c r="C50" s="756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790"/>
      <c r="P50" s="790"/>
      <c r="Q50" s="790"/>
      <c r="R50" s="790"/>
      <c r="S50" s="790"/>
      <c r="T50" s="759"/>
      <c r="U50" s="759"/>
      <c r="V50" s="759"/>
      <c r="W50" s="759"/>
      <c r="X50" s="759"/>
      <c r="Y50" s="759"/>
    </row>
    <row r="51" spans="1:25" ht="15.75" customHeight="1" x14ac:dyDescent="0.2">
      <c r="A51" s="764" t="s">
        <v>361</v>
      </c>
      <c r="B51" s="761"/>
      <c r="C51" s="763" t="s">
        <v>434</v>
      </c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36">
        <f t="shared" si="0"/>
        <v>0</v>
      </c>
      <c r="O51" s="790">
        <f>D51+D52+M83</f>
        <v>0</v>
      </c>
      <c r="P51" s="790">
        <f>O51+(E51+E52)</f>
        <v>0</v>
      </c>
      <c r="Q51" s="790">
        <f t="shared" ref="Q51:X51" si="25">(F51+F52)+P51</f>
        <v>0</v>
      </c>
      <c r="R51" s="790">
        <f t="shared" si="25"/>
        <v>0</v>
      </c>
      <c r="S51" s="790">
        <f t="shared" si="25"/>
        <v>0</v>
      </c>
      <c r="T51" s="790">
        <f t="shared" si="25"/>
        <v>0</v>
      </c>
      <c r="U51" s="790">
        <f t="shared" si="25"/>
        <v>0</v>
      </c>
      <c r="V51" s="790">
        <f t="shared" si="25"/>
        <v>0</v>
      </c>
      <c r="W51" s="790">
        <f t="shared" si="25"/>
        <v>0</v>
      </c>
      <c r="X51" s="790">
        <f t="shared" si="25"/>
        <v>0</v>
      </c>
      <c r="Y51" s="759"/>
    </row>
    <row r="52" spans="1:25" ht="15.75" customHeight="1" x14ac:dyDescent="0.2">
      <c r="A52" s="762" t="s">
        <v>28</v>
      </c>
      <c r="B52" s="784"/>
      <c r="C52" s="760" t="s">
        <v>433</v>
      </c>
      <c r="D52" s="513">
        <f>+D51*($B$52*0.01)</f>
        <v>0</v>
      </c>
      <c r="E52" s="513">
        <f t="shared" ref="E52:M52" si="26">+E51*($B$52*0.01)</f>
        <v>0</v>
      </c>
      <c r="F52" s="513">
        <f t="shared" si="26"/>
        <v>0</v>
      </c>
      <c r="G52" s="513">
        <f t="shared" si="26"/>
        <v>0</v>
      </c>
      <c r="H52" s="513">
        <f t="shared" si="26"/>
        <v>0</v>
      </c>
      <c r="I52" s="513">
        <f t="shared" si="26"/>
        <v>0</v>
      </c>
      <c r="J52" s="513">
        <f t="shared" si="26"/>
        <v>0</v>
      </c>
      <c r="K52" s="513">
        <f t="shared" si="26"/>
        <v>0</v>
      </c>
      <c r="L52" s="513">
        <f t="shared" si="26"/>
        <v>0</v>
      </c>
      <c r="M52" s="513">
        <f t="shared" si="26"/>
        <v>0</v>
      </c>
      <c r="N52" s="37">
        <f t="shared" si="0"/>
        <v>0</v>
      </c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59"/>
    </row>
    <row r="53" spans="1:25" ht="15.75" customHeight="1" x14ac:dyDescent="0.2">
      <c r="A53" s="758"/>
      <c r="B53" s="757"/>
      <c r="C53" s="756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790"/>
      <c r="P53" s="790"/>
      <c r="Q53" s="790"/>
      <c r="R53" s="790"/>
      <c r="S53" s="790"/>
      <c r="T53" s="759"/>
      <c r="U53" s="759"/>
      <c r="V53" s="759"/>
      <c r="W53" s="759"/>
      <c r="X53" s="759"/>
      <c r="Y53" s="759"/>
    </row>
    <row r="54" spans="1:25" ht="15.75" customHeight="1" x14ac:dyDescent="0.2">
      <c r="A54" s="764" t="s">
        <v>362</v>
      </c>
      <c r="B54" s="761"/>
      <c r="C54" s="763" t="s">
        <v>434</v>
      </c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36">
        <f t="shared" si="0"/>
        <v>0</v>
      </c>
      <c r="O54" s="790">
        <f>D54+D55+M84</f>
        <v>0</v>
      </c>
      <c r="P54" s="790">
        <f>O54+(E54+E55)</f>
        <v>0</v>
      </c>
      <c r="Q54" s="790">
        <f t="shared" ref="Q54:X54" si="27">(F54+F55)+P54</f>
        <v>0</v>
      </c>
      <c r="R54" s="790">
        <f t="shared" si="27"/>
        <v>0</v>
      </c>
      <c r="S54" s="790">
        <f t="shared" si="27"/>
        <v>0</v>
      </c>
      <c r="T54" s="790">
        <f t="shared" si="27"/>
        <v>0</v>
      </c>
      <c r="U54" s="790">
        <f t="shared" si="27"/>
        <v>0</v>
      </c>
      <c r="V54" s="790">
        <f t="shared" si="27"/>
        <v>0</v>
      </c>
      <c r="W54" s="790">
        <f t="shared" si="27"/>
        <v>0</v>
      </c>
      <c r="X54" s="790">
        <f t="shared" si="27"/>
        <v>0</v>
      </c>
      <c r="Y54" s="759"/>
    </row>
    <row r="55" spans="1:25" ht="15.75" customHeight="1" x14ac:dyDescent="0.2">
      <c r="A55" s="762" t="s">
        <v>28</v>
      </c>
      <c r="B55" s="784"/>
      <c r="C55" s="760" t="s">
        <v>433</v>
      </c>
      <c r="D55" s="513">
        <f>+D54*($B$55*0.01)</f>
        <v>0</v>
      </c>
      <c r="E55" s="513">
        <f t="shared" ref="E55:M55" si="28">+E54*($B$55*0.01)</f>
        <v>0</v>
      </c>
      <c r="F55" s="513">
        <f t="shared" si="28"/>
        <v>0</v>
      </c>
      <c r="G55" s="513">
        <f t="shared" si="28"/>
        <v>0</v>
      </c>
      <c r="H55" s="513">
        <f t="shared" si="28"/>
        <v>0</v>
      </c>
      <c r="I55" s="513">
        <f t="shared" si="28"/>
        <v>0</v>
      </c>
      <c r="J55" s="513">
        <f t="shared" si="28"/>
        <v>0</v>
      </c>
      <c r="K55" s="513">
        <f t="shared" si="28"/>
        <v>0</v>
      </c>
      <c r="L55" s="513">
        <f t="shared" si="28"/>
        <v>0</v>
      </c>
      <c r="M55" s="513">
        <f t="shared" si="28"/>
        <v>0</v>
      </c>
      <c r="N55" s="37">
        <f t="shared" si="0"/>
        <v>0</v>
      </c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59"/>
    </row>
    <row r="56" spans="1:25" ht="15.75" customHeight="1" x14ac:dyDescent="0.2">
      <c r="A56" s="758"/>
      <c r="B56" s="757"/>
      <c r="C56" s="756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790"/>
      <c r="P56" s="790"/>
      <c r="Q56" s="790"/>
      <c r="R56" s="790"/>
      <c r="S56" s="790"/>
      <c r="T56" s="759"/>
      <c r="U56" s="759"/>
      <c r="V56" s="759"/>
      <c r="W56" s="759"/>
      <c r="X56" s="759"/>
      <c r="Y56" s="759"/>
    </row>
    <row r="57" spans="1:25" ht="15.75" customHeight="1" x14ac:dyDescent="0.2">
      <c r="A57" s="764" t="s">
        <v>263</v>
      </c>
      <c r="B57" s="761"/>
      <c r="C57" s="763" t="s">
        <v>434</v>
      </c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36">
        <f t="shared" si="0"/>
        <v>0</v>
      </c>
      <c r="O57" s="790">
        <f>D57+D58+M85</f>
        <v>0</v>
      </c>
      <c r="P57" s="790">
        <f>O57+(E57+E58)</f>
        <v>0</v>
      </c>
      <c r="Q57" s="790">
        <f t="shared" ref="Q57:X57" si="29">(F57+F58)+P57</f>
        <v>0</v>
      </c>
      <c r="R57" s="790">
        <f t="shared" si="29"/>
        <v>0</v>
      </c>
      <c r="S57" s="790">
        <f t="shared" si="29"/>
        <v>0</v>
      </c>
      <c r="T57" s="790">
        <f t="shared" si="29"/>
        <v>0</v>
      </c>
      <c r="U57" s="790">
        <f t="shared" si="29"/>
        <v>0</v>
      </c>
      <c r="V57" s="790">
        <f t="shared" si="29"/>
        <v>0</v>
      </c>
      <c r="W57" s="790">
        <f t="shared" si="29"/>
        <v>0</v>
      </c>
      <c r="X57" s="790">
        <f t="shared" si="29"/>
        <v>0</v>
      </c>
      <c r="Y57" s="759"/>
    </row>
    <row r="58" spans="1:25" ht="15.75" customHeight="1" x14ac:dyDescent="0.2">
      <c r="A58" s="762" t="s">
        <v>28</v>
      </c>
      <c r="B58" s="784"/>
      <c r="C58" s="760" t="s">
        <v>433</v>
      </c>
      <c r="D58" s="513">
        <f>+D57*($B$58*0.01)</f>
        <v>0</v>
      </c>
      <c r="E58" s="513">
        <f t="shared" ref="E58:M58" si="30">+E57*($B$58*0.01)</f>
        <v>0</v>
      </c>
      <c r="F58" s="513">
        <f t="shared" si="30"/>
        <v>0</v>
      </c>
      <c r="G58" s="513">
        <f t="shared" si="30"/>
        <v>0</v>
      </c>
      <c r="H58" s="513">
        <f t="shared" si="30"/>
        <v>0</v>
      </c>
      <c r="I58" s="513">
        <f t="shared" si="30"/>
        <v>0</v>
      </c>
      <c r="J58" s="513">
        <f t="shared" si="30"/>
        <v>0</v>
      </c>
      <c r="K58" s="513">
        <f t="shared" si="30"/>
        <v>0</v>
      </c>
      <c r="L58" s="513">
        <f t="shared" si="30"/>
        <v>0</v>
      </c>
      <c r="M58" s="513">
        <f t="shared" si="30"/>
        <v>0</v>
      </c>
      <c r="N58" s="37">
        <f t="shared" si="0"/>
        <v>0</v>
      </c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59"/>
    </row>
    <row r="59" spans="1:25" ht="15.75" customHeight="1" x14ac:dyDescent="0.2">
      <c r="A59" s="758"/>
      <c r="B59" s="757"/>
      <c r="C59" s="756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83"/>
      <c r="P59" s="783"/>
      <c r="Q59" s="783"/>
      <c r="R59" s="783"/>
      <c r="S59" s="783"/>
      <c r="T59" s="782"/>
      <c r="U59" s="782"/>
      <c r="V59" s="782"/>
      <c r="W59" s="782"/>
      <c r="X59" s="782"/>
    </row>
    <row r="60" spans="1:25" ht="15.75" customHeight="1" x14ac:dyDescent="0.2">
      <c r="A60" s="755"/>
      <c r="B60" s="755"/>
      <c r="C60" s="754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37"/>
      <c r="O60" s="783"/>
      <c r="P60" s="783"/>
      <c r="Q60" s="783"/>
      <c r="R60" s="783"/>
      <c r="S60" s="783"/>
      <c r="T60" s="782"/>
      <c r="U60" s="782"/>
      <c r="V60" s="782"/>
      <c r="W60" s="782"/>
      <c r="X60" s="782"/>
    </row>
    <row r="61" spans="1:25" ht="15.75" customHeight="1" x14ac:dyDescent="0.2">
      <c r="A61" s="748"/>
      <c r="B61" s="748"/>
      <c r="C61" s="753" t="s">
        <v>215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783"/>
      <c r="P61" s="783"/>
      <c r="Q61" s="783"/>
      <c r="R61" s="783"/>
      <c r="S61" s="783"/>
      <c r="T61" s="782"/>
      <c r="U61" s="782"/>
      <c r="V61" s="782"/>
      <c r="W61" s="782"/>
      <c r="X61" s="782"/>
    </row>
    <row r="62" spans="1:25" ht="15.75" customHeight="1" x14ac:dyDescent="0.2">
      <c r="A62" s="748"/>
      <c r="B62" s="748"/>
      <c r="C62" s="753" t="s">
        <v>216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783"/>
      <c r="P62" s="783"/>
      <c r="Q62" s="783"/>
      <c r="R62" s="783"/>
      <c r="S62" s="783"/>
      <c r="T62" s="782"/>
      <c r="U62" s="782"/>
      <c r="V62" s="782"/>
      <c r="W62" s="782"/>
      <c r="X62" s="782"/>
    </row>
    <row r="63" spans="1:25" ht="15.75" customHeight="1" x14ac:dyDescent="0.2">
      <c r="A63" s="748"/>
      <c r="B63" s="748"/>
      <c r="C63" s="753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783"/>
      <c r="P63" s="783"/>
      <c r="Q63" s="783"/>
      <c r="R63" s="783"/>
      <c r="S63" s="783"/>
      <c r="T63" s="782"/>
      <c r="U63" s="782"/>
      <c r="V63" s="782"/>
      <c r="W63" s="782"/>
      <c r="X63" s="782"/>
    </row>
    <row r="64" spans="1:25" x14ac:dyDescent="0.2">
      <c r="A64" s="748"/>
      <c r="B64" s="748"/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82"/>
      <c r="P64" s="782"/>
      <c r="Q64" s="782"/>
      <c r="R64" s="782"/>
      <c r="S64" s="782"/>
      <c r="T64" s="782"/>
      <c r="U64" s="782"/>
      <c r="V64" s="782"/>
      <c r="W64" s="782"/>
      <c r="X64" s="782"/>
    </row>
    <row r="65" spans="1:24" x14ac:dyDescent="0.2">
      <c r="A65" s="748"/>
      <c r="B65" s="748"/>
      <c r="C65" s="748"/>
      <c r="D65" s="748"/>
      <c r="E65" s="748"/>
      <c r="F65" s="748"/>
      <c r="G65" s="748"/>
      <c r="H65" s="748"/>
      <c r="I65" s="748"/>
      <c r="J65" s="748"/>
      <c r="K65" s="748"/>
      <c r="L65" s="748"/>
      <c r="M65" s="748"/>
      <c r="N65" s="748"/>
      <c r="O65" s="782"/>
      <c r="P65" s="782"/>
      <c r="Q65" s="782"/>
      <c r="R65" s="782"/>
      <c r="S65" s="782"/>
      <c r="T65" s="782"/>
      <c r="U65" s="782"/>
      <c r="V65" s="782"/>
      <c r="W65" s="782"/>
      <c r="X65" s="782"/>
    </row>
    <row r="66" spans="1:24" x14ac:dyDescent="0.2">
      <c r="A66" s="748"/>
      <c r="B66" s="748"/>
      <c r="C66" s="748"/>
      <c r="D66" s="748"/>
      <c r="E66" s="748"/>
      <c r="F66" s="748"/>
      <c r="G66" s="748"/>
      <c r="H66" s="748"/>
      <c r="I66" s="748"/>
      <c r="J66" s="748"/>
      <c r="K66" s="748"/>
      <c r="L66" s="748"/>
      <c r="M66" s="748"/>
      <c r="N66" s="748"/>
      <c r="O66" s="782"/>
      <c r="P66" s="782"/>
      <c r="Q66" s="782"/>
      <c r="R66" s="782"/>
      <c r="S66" s="782"/>
      <c r="T66" s="782"/>
      <c r="U66" s="782"/>
      <c r="V66" s="782"/>
      <c r="W66" s="782"/>
      <c r="X66" s="782"/>
    </row>
    <row r="67" spans="1:24" x14ac:dyDescent="0.2">
      <c r="A67" s="748"/>
      <c r="B67" s="748"/>
      <c r="C67" s="752" t="s">
        <v>105</v>
      </c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82"/>
      <c r="P67" s="782"/>
      <c r="Q67" s="782"/>
      <c r="R67" s="782"/>
      <c r="S67" s="782"/>
      <c r="T67" s="782"/>
      <c r="U67" s="782"/>
      <c r="V67" s="782"/>
      <c r="W67" s="782"/>
      <c r="X67" s="782"/>
    </row>
    <row r="68" spans="1:24" x14ac:dyDescent="0.2">
      <c r="A68" s="750" t="s">
        <v>106</v>
      </c>
      <c r="B68" s="750"/>
      <c r="C68" s="748" t="s">
        <v>107</v>
      </c>
      <c r="D68" s="748"/>
      <c r="E68" s="748"/>
      <c r="F68" s="748"/>
      <c r="G68" s="748"/>
      <c r="H68" s="748"/>
      <c r="I68" s="748"/>
      <c r="J68" s="748"/>
      <c r="K68" s="748"/>
      <c r="M68" s="751" t="s">
        <v>198</v>
      </c>
      <c r="N68" s="748"/>
      <c r="O68" s="782"/>
      <c r="P68" s="782"/>
      <c r="Q68" s="782"/>
      <c r="R68" s="782"/>
      <c r="S68" s="782"/>
      <c r="T68" s="782"/>
      <c r="U68" s="782"/>
      <c r="V68" s="782"/>
      <c r="W68" s="782"/>
      <c r="X68" s="782"/>
    </row>
    <row r="69" spans="1:24" x14ac:dyDescent="0.2">
      <c r="A69" s="748"/>
      <c r="B69" s="748"/>
      <c r="C69" s="748" t="s">
        <v>203</v>
      </c>
      <c r="D69" s="748"/>
      <c r="E69" s="748"/>
      <c r="F69" s="748"/>
      <c r="G69" s="748"/>
      <c r="H69" s="748"/>
      <c r="I69" s="748"/>
      <c r="J69" s="748"/>
      <c r="K69" s="748"/>
      <c r="M69" s="751" t="s">
        <v>190</v>
      </c>
      <c r="N69" s="748"/>
      <c r="O69" s="782"/>
      <c r="P69" s="782"/>
      <c r="Q69" s="782"/>
      <c r="R69" s="782"/>
      <c r="S69" s="782"/>
      <c r="T69" s="782"/>
      <c r="U69" s="782"/>
      <c r="V69" s="782"/>
      <c r="W69" s="782"/>
      <c r="X69" s="782"/>
    </row>
    <row r="70" spans="1:24" x14ac:dyDescent="0.2">
      <c r="A70" s="748"/>
      <c r="B70" s="748"/>
      <c r="C70" s="748" t="s">
        <v>199</v>
      </c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82"/>
      <c r="P70" s="782"/>
      <c r="Q70" s="782"/>
      <c r="R70" s="782"/>
      <c r="S70" s="782"/>
      <c r="T70" s="782"/>
      <c r="U70" s="782"/>
      <c r="V70" s="782"/>
      <c r="W70" s="782"/>
      <c r="X70" s="782"/>
    </row>
    <row r="71" spans="1:24" x14ac:dyDescent="0.2">
      <c r="A71" s="750" t="s">
        <v>108</v>
      </c>
      <c r="B71" s="750"/>
      <c r="C71" s="748" t="s">
        <v>200</v>
      </c>
      <c r="D71" s="748"/>
      <c r="E71" s="748"/>
      <c r="F71" s="748"/>
      <c r="G71" s="748"/>
      <c r="H71" s="748"/>
      <c r="I71" s="748"/>
      <c r="J71" s="748"/>
      <c r="K71" s="748"/>
      <c r="L71" s="747" t="s">
        <v>56</v>
      </c>
      <c r="M71" s="746"/>
      <c r="N71" s="748"/>
      <c r="O71" s="782"/>
      <c r="P71" s="782"/>
      <c r="Q71" s="782"/>
      <c r="R71" s="782"/>
      <c r="S71" s="782"/>
      <c r="T71" s="782"/>
      <c r="U71" s="782"/>
      <c r="V71" s="782"/>
      <c r="W71" s="782"/>
      <c r="X71" s="782"/>
    </row>
    <row r="72" spans="1:24" x14ac:dyDescent="0.2">
      <c r="A72" s="747"/>
      <c r="B72" s="747"/>
      <c r="C72" s="748" t="s">
        <v>435</v>
      </c>
      <c r="D72" s="748"/>
      <c r="E72" s="748"/>
      <c r="F72" s="748"/>
      <c r="G72" s="748"/>
      <c r="H72" s="748"/>
      <c r="I72" s="748"/>
      <c r="J72" s="748"/>
      <c r="K72" s="748"/>
      <c r="L72" s="747" t="s">
        <v>100</v>
      </c>
      <c r="M72" s="746"/>
      <c r="N72" s="748"/>
      <c r="O72" s="782"/>
      <c r="P72" s="782"/>
      <c r="Q72" s="782"/>
      <c r="R72" s="782"/>
      <c r="S72" s="782"/>
      <c r="T72" s="782"/>
      <c r="U72" s="782"/>
      <c r="V72" s="782"/>
      <c r="W72" s="782"/>
      <c r="X72" s="782"/>
    </row>
    <row r="73" spans="1:24" x14ac:dyDescent="0.2">
      <c r="A73" s="748"/>
      <c r="B73" s="748"/>
      <c r="C73" s="748" t="s">
        <v>436</v>
      </c>
      <c r="D73" s="748"/>
      <c r="E73" s="748"/>
      <c r="F73" s="748"/>
      <c r="G73" s="748"/>
      <c r="H73" s="748"/>
      <c r="I73" s="748"/>
      <c r="J73" s="748"/>
      <c r="K73" s="748"/>
      <c r="L73" s="747" t="s">
        <v>101</v>
      </c>
      <c r="M73" s="746"/>
      <c r="N73" s="748"/>
      <c r="O73" s="782"/>
      <c r="P73" s="782"/>
      <c r="Q73" s="782"/>
      <c r="R73" s="782"/>
      <c r="S73" s="782"/>
      <c r="T73" s="782"/>
      <c r="U73" s="782"/>
      <c r="V73" s="782"/>
      <c r="W73" s="782"/>
      <c r="X73" s="782"/>
    </row>
    <row r="74" spans="1:24" x14ac:dyDescent="0.2">
      <c r="A74" s="748"/>
      <c r="B74" s="748"/>
      <c r="C74" s="748" t="s">
        <v>437</v>
      </c>
      <c r="D74" s="748"/>
      <c r="E74" s="748"/>
      <c r="F74" s="748"/>
      <c r="G74" s="748"/>
      <c r="H74" s="748"/>
      <c r="I74" s="748"/>
      <c r="J74" s="748"/>
      <c r="K74" s="748"/>
      <c r="L74" s="747" t="s">
        <v>102</v>
      </c>
      <c r="M74" s="746"/>
      <c r="N74" s="748"/>
      <c r="O74" s="782"/>
      <c r="P74" s="782"/>
      <c r="Q74" s="782"/>
      <c r="R74" s="782"/>
      <c r="S74" s="782"/>
      <c r="T74" s="782"/>
      <c r="U74" s="782"/>
      <c r="V74" s="782"/>
      <c r="W74" s="782"/>
      <c r="X74" s="782"/>
    </row>
    <row r="75" spans="1:24" x14ac:dyDescent="0.2">
      <c r="A75" s="748"/>
      <c r="B75" s="748"/>
      <c r="C75" s="748" t="s">
        <v>115</v>
      </c>
      <c r="D75" s="748"/>
      <c r="E75" s="748"/>
      <c r="F75" s="748"/>
      <c r="G75" s="748"/>
      <c r="H75" s="748"/>
      <c r="I75" s="748"/>
      <c r="J75" s="748"/>
      <c r="K75" s="748"/>
      <c r="L75" s="747" t="s">
        <v>103</v>
      </c>
      <c r="M75" s="746"/>
      <c r="N75" s="748"/>
      <c r="O75" s="782"/>
      <c r="P75" s="782"/>
      <c r="Q75" s="782"/>
      <c r="R75" s="782"/>
      <c r="S75" s="782"/>
      <c r="T75" s="782"/>
      <c r="U75" s="782"/>
      <c r="V75" s="782"/>
      <c r="W75" s="782"/>
      <c r="X75" s="782"/>
    </row>
    <row r="76" spans="1:24" x14ac:dyDescent="0.2">
      <c r="A76" s="748"/>
      <c r="B76" s="748"/>
      <c r="C76" s="748" t="s">
        <v>201</v>
      </c>
      <c r="D76" s="748"/>
      <c r="E76" s="748"/>
      <c r="F76" s="748"/>
      <c r="G76" s="748"/>
      <c r="H76" s="748"/>
      <c r="I76" s="748"/>
      <c r="J76" s="748"/>
      <c r="K76" s="748"/>
      <c r="L76" s="747" t="s">
        <v>57</v>
      </c>
      <c r="M76" s="746"/>
      <c r="N76" s="748"/>
      <c r="O76" s="782"/>
      <c r="P76" s="782"/>
      <c r="Q76" s="782"/>
      <c r="R76" s="782"/>
      <c r="S76" s="782"/>
      <c r="T76" s="782"/>
      <c r="U76" s="782"/>
      <c r="V76" s="782"/>
      <c r="W76" s="782"/>
      <c r="X76" s="782"/>
    </row>
    <row r="77" spans="1:24" x14ac:dyDescent="0.2">
      <c r="A77" s="748"/>
      <c r="B77" s="748"/>
      <c r="C77" s="748" t="s">
        <v>202</v>
      </c>
      <c r="D77" s="748"/>
      <c r="E77" s="748"/>
      <c r="F77" s="748"/>
      <c r="G77" s="748"/>
      <c r="H77" s="748"/>
      <c r="I77" s="748"/>
      <c r="J77" s="748"/>
      <c r="K77" s="748"/>
      <c r="L77" s="747" t="s">
        <v>104</v>
      </c>
      <c r="M77" s="746"/>
      <c r="N77" s="748"/>
      <c r="O77" s="782"/>
      <c r="P77" s="782"/>
      <c r="Q77" s="782"/>
      <c r="R77" s="782"/>
      <c r="S77" s="782"/>
      <c r="T77" s="782"/>
      <c r="U77" s="782"/>
      <c r="V77" s="782"/>
      <c r="W77" s="782"/>
      <c r="X77" s="782"/>
    </row>
    <row r="78" spans="1:24" x14ac:dyDescent="0.2">
      <c r="A78" s="748"/>
      <c r="B78" s="748"/>
      <c r="C78" s="748"/>
      <c r="D78" s="748"/>
      <c r="E78" s="748"/>
      <c r="F78" s="748"/>
      <c r="G78" s="748"/>
      <c r="H78" s="748"/>
      <c r="I78" s="748"/>
      <c r="J78" s="748"/>
      <c r="K78" s="748"/>
      <c r="L78" s="747" t="s">
        <v>357</v>
      </c>
      <c r="M78" s="746"/>
      <c r="N78" s="748"/>
      <c r="O78" s="782"/>
      <c r="P78" s="782"/>
      <c r="Q78" s="782"/>
      <c r="R78" s="782"/>
      <c r="S78" s="782"/>
      <c r="T78" s="782"/>
      <c r="U78" s="782"/>
      <c r="V78" s="782"/>
      <c r="W78" s="782"/>
      <c r="X78" s="782"/>
    </row>
    <row r="79" spans="1:24" x14ac:dyDescent="0.2">
      <c r="A79" s="748"/>
      <c r="B79" s="748"/>
      <c r="C79" s="748"/>
      <c r="D79" s="748"/>
      <c r="E79" s="748"/>
      <c r="F79" s="748"/>
      <c r="G79" s="748"/>
      <c r="H79" s="748"/>
      <c r="I79" s="748"/>
      <c r="J79" s="748"/>
      <c r="K79" s="748"/>
      <c r="L79" s="747" t="s">
        <v>358</v>
      </c>
      <c r="M79" s="746"/>
      <c r="N79" s="748"/>
      <c r="O79" s="782"/>
      <c r="P79" s="782"/>
      <c r="Q79" s="782"/>
      <c r="R79" s="782"/>
      <c r="S79" s="782"/>
      <c r="T79" s="782"/>
      <c r="U79" s="782"/>
      <c r="V79" s="782"/>
      <c r="W79" s="782"/>
      <c r="X79" s="782"/>
    </row>
    <row r="80" spans="1:24" x14ac:dyDescent="0.2">
      <c r="A80" s="748"/>
      <c r="B80" s="748"/>
      <c r="C80" s="748"/>
      <c r="D80" s="748"/>
      <c r="E80" s="748"/>
      <c r="F80" s="748"/>
      <c r="G80" s="748"/>
      <c r="H80" s="748"/>
      <c r="I80" s="748"/>
      <c r="J80" s="748"/>
      <c r="K80" s="748"/>
      <c r="L80" s="747" t="s">
        <v>359</v>
      </c>
      <c r="M80" s="746"/>
      <c r="N80" s="748"/>
      <c r="O80" s="782"/>
      <c r="P80" s="782"/>
      <c r="Q80" s="782"/>
      <c r="R80" s="782"/>
      <c r="S80" s="782"/>
      <c r="T80" s="782"/>
      <c r="U80" s="782"/>
      <c r="V80" s="782"/>
      <c r="W80" s="782"/>
      <c r="X80" s="782"/>
    </row>
    <row r="81" spans="1:24" x14ac:dyDescent="0.2">
      <c r="A81" s="748"/>
      <c r="B81" s="748"/>
      <c r="C81" s="748"/>
      <c r="D81" s="748"/>
      <c r="E81" s="748"/>
      <c r="F81" s="748"/>
      <c r="G81" s="748"/>
      <c r="H81" s="748"/>
      <c r="I81" s="748"/>
      <c r="J81" s="748"/>
      <c r="K81" s="748"/>
      <c r="L81" s="747" t="s">
        <v>360</v>
      </c>
      <c r="M81" s="746"/>
      <c r="N81" s="748"/>
      <c r="O81" s="782"/>
      <c r="P81" s="782"/>
      <c r="Q81" s="782"/>
      <c r="R81" s="782"/>
      <c r="S81" s="782"/>
      <c r="T81" s="782"/>
      <c r="U81" s="782"/>
      <c r="V81" s="782"/>
      <c r="W81" s="782"/>
      <c r="X81" s="782"/>
    </row>
    <row r="82" spans="1:24" x14ac:dyDescent="0.2">
      <c r="A82" s="748"/>
      <c r="B82" s="748"/>
      <c r="C82" s="748"/>
      <c r="D82" s="748"/>
      <c r="E82" s="748"/>
      <c r="F82" s="748"/>
      <c r="G82" s="748"/>
      <c r="H82" s="748"/>
      <c r="I82" s="748"/>
      <c r="J82" s="748"/>
      <c r="K82" s="748"/>
      <c r="L82" s="747" t="s">
        <v>262</v>
      </c>
      <c r="M82" s="746"/>
      <c r="N82" s="748"/>
      <c r="O82" s="782"/>
      <c r="P82" s="782"/>
      <c r="Q82" s="782"/>
      <c r="R82" s="782"/>
      <c r="S82" s="782"/>
      <c r="T82" s="782"/>
      <c r="U82" s="782"/>
      <c r="V82" s="782"/>
      <c r="W82" s="782"/>
      <c r="X82" s="782"/>
    </row>
    <row r="83" spans="1:24" x14ac:dyDescent="0.2">
      <c r="A83" s="749"/>
      <c r="B83" s="749"/>
      <c r="C83" s="748"/>
      <c r="D83" s="748"/>
      <c r="E83" s="748"/>
      <c r="F83" s="748"/>
      <c r="G83" s="748"/>
      <c r="H83" s="748"/>
      <c r="I83" s="35"/>
      <c r="J83" s="748"/>
      <c r="K83" s="748"/>
      <c r="L83" s="747" t="s">
        <v>361</v>
      </c>
      <c r="M83" s="746"/>
      <c r="N83" s="748"/>
      <c r="O83" s="782"/>
      <c r="P83" s="782"/>
      <c r="Q83" s="782"/>
      <c r="R83" s="782"/>
      <c r="S83" s="782"/>
      <c r="T83" s="782"/>
      <c r="U83" s="782"/>
      <c r="V83" s="782"/>
      <c r="W83" s="782"/>
      <c r="X83" s="782"/>
    </row>
    <row r="84" spans="1:24" x14ac:dyDescent="0.2">
      <c r="L84" s="747" t="s">
        <v>362</v>
      </c>
      <c r="M84" s="746"/>
      <c r="O84" s="782"/>
      <c r="P84" s="782"/>
      <c r="Q84" s="782"/>
      <c r="R84" s="782"/>
      <c r="S84" s="782"/>
      <c r="T84" s="782"/>
      <c r="U84" s="782"/>
      <c r="V84" s="782"/>
      <c r="W84" s="782"/>
      <c r="X84" s="782"/>
    </row>
    <row r="85" spans="1:24" x14ac:dyDescent="0.2">
      <c r="L85" s="747" t="s">
        <v>263</v>
      </c>
      <c r="M85" s="746"/>
    </row>
  </sheetData>
  <sheetProtection algorithmName="SHA-512" hashValue="owdemBIoUxeRBwjoCuoKjltfoMZeFTITaGXZUIXD+x8pLZXFccG4Dm0oZUJRXkuWbFi738a7OS3V6jNxNeGmVw==" saltValue="/q7u0TaT669M6nejoxnQ3w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zoomScale="90" zoomScaleNormal="90" zoomScaleSheetLayoutView="90" workbookViewId="0">
      <selection activeCell="L48" sqref="L48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05" t="s">
        <v>365</v>
      </c>
      <c r="O1" s="932"/>
      <c r="P1" s="932"/>
      <c r="Q1" s="933"/>
      <c r="R1" s="549"/>
      <c r="S1" s="549"/>
    </row>
    <row r="2" spans="1:34" ht="12.95" customHeight="1" thickBot="1" x14ac:dyDescent="0.25">
      <c r="B2" s="9"/>
      <c r="C2" s="9"/>
      <c r="D2" s="9"/>
      <c r="E2" s="9"/>
      <c r="F2" s="937" t="s">
        <v>211</v>
      </c>
      <c r="G2" s="835"/>
      <c r="H2" s="835"/>
      <c r="L2" s="639"/>
      <c r="N2" s="808" t="s">
        <v>366</v>
      </c>
      <c r="O2" s="934"/>
      <c r="P2" s="934"/>
      <c r="Q2" s="935"/>
      <c r="R2" s="548"/>
      <c r="S2" s="548"/>
    </row>
    <row r="3" spans="1:34" ht="30.75" customHeight="1" thickBot="1" x14ac:dyDescent="0.25">
      <c r="A3" s="793" t="str">
        <f>+'Salary Detail'!A3</f>
        <v xml:space="preserve"> NON FEDERAL/ NON Standard F&amp;A </v>
      </c>
      <c r="B3" s="9"/>
      <c r="C3" s="9"/>
      <c r="D3" s="9"/>
      <c r="E3" s="9"/>
      <c r="F3" s="579"/>
      <c r="G3" s="578"/>
      <c r="H3" s="578"/>
      <c r="L3" s="941" t="s">
        <v>315</v>
      </c>
      <c r="N3" s="808"/>
      <c r="O3" s="934"/>
      <c r="P3" s="934"/>
      <c r="Q3" s="935"/>
      <c r="R3" s="548"/>
      <c r="S3" s="548"/>
    </row>
    <row r="4" spans="1:34" ht="13.5" customHeight="1" x14ac:dyDescent="0.2">
      <c r="B4" s="11" t="s">
        <v>6</v>
      </c>
      <c r="C4" s="11"/>
      <c r="D4" s="640">
        <f>'Salary Detail'!E5</f>
        <v>0</v>
      </c>
      <c r="E4" s="641"/>
      <c r="F4" s="641"/>
      <c r="G4" s="641"/>
      <c r="H4" s="642"/>
      <c r="I4" s="160"/>
      <c r="J4" s="43"/>
      <c r="L4" s="942"/>
      <c r="M4" s="417"/>
      <c r="N4" s="813"/>
      <c r="O4" s="936"/>
      <c r="P4" s="552" t="s">
        <v>372</v>
      </c>
      <c r="Q4" s="552" t="s">
        <v>373</v>
      </c>
      <c r="R4" s="549"/>
      <c r="S4" s="549"/>
    </row>
    <row r="5" spans="1:34" ht="18" customHeight="1" x14ac:dyDescent="0.2">
      <c r="B5" s="43" t="s">
        <v>8</v>
      </c>
      <c r="D5" s="640">
        <f>'Salary Detail'!E6</f>
        <v>0</v>
      </c>
      <c r="E5" s="643"/>
      <c r="F5" s="643"/>
      <c r="G5" s="643"/>
      <c r="H5" s="644"/>
      <c r="I5"/>
      <c r="J5"/>
      <c r="K5"/>
      <c r="L5" s="943"/>
      <c r="M5" s="417"/>
      <c r="N5" s="658"/>
      <c r="O5" s="561" t="s">
        <v>386</v>
      </c>
      <c r="P5" s="553" t="s">
        <v>374</v>
      </c>
      <c r="Q5" s="554" t="s">
        <v>374</v>
      </c>
      <c r="R5" s="550"/>
      <c r="S5" s="551"/>
    </row>
    <row r="6" spans="1:34" ht="18" customHeight="1" thickBot="1" x14ac:dyDescent="0.25">
      <c r="B6" s="71" t="s">
        <v>122</v>
      </c>
      <c r="C6" s="11"/>
      <c r="D6" s="640">
        <f>'Salary Detail'!E7</f>
        <v>0</v>
      </c>
      <c r="E6" s="641"/>
      <c r="F6" s="641"/>
      <c r="G6" s="641"/>
      <c r="H6" s="644"/>
      <c r="I6" s="655" t="s">
        <v>393</v>
      </c>
      <c r="J6" s="656"/>
      <c r="L6" s="645">
        <f>'Salary Detail'!T64+'Salary Detail'!S119+'Salary Detail'!T119+'Salary Detail'!S173+'Salary Detail'!T173+'Salary Detail'!S229+'Salary Detail'!T229+'Salary Detail'!S283+'Salary Detail'!T283+'Salary Detail'!S337</f>
        <v>0</v>
      </c>
      <c r="N6" s="803" t="s">
        <v>367</v>
      </c>
      <c r="O6" s="944"/>
      <c r="P6" s="556" t="s">
        <v>376</v>
      </c>
      <c r="Q6" s="554" t="s">
        <v>377</v>
      </c>
      <c r="R6" s="551"/>
      <c r="S6" s="551"/>
    </row>
    <row r="7" spans="1:34" ht="18" customHeight="1" thickTop="1" thickBot="1" x14ac:dyDescent="0.3">
      <c r="B7" s="11" t="s">
        <v>10</v>
      </c>
      <c r="C7" s="11"/>
      <c r="D7" s="640">
        <f>'Salary Detail'!E8</f>
        <v>0</v>
      </c>
      <c r="E7" s="641"/>
      <c r="F7" s="641"/>
      <c r="G7" s="641"/>
      <c r="H7" s="644"/>
      <c r="I7" s="657"/>
      <c r="J7" s="947" t="s">
        <v>394</v>
      </c>
      <c r="K7" s="948"/>
      <c r="L7" s="939" t="s">
        <v>295</v>
      </c>
      <c r="N7" s="803" t="s">
        <v>368</v>
      </c>
      <c r="O7" s="944"/>
      <c r="P7" s="557" t="s">
        <v>383</v>
      </c>
      <c r="Q7" s="554" t="s">
        <v>377</v>
      </c>
      <c r="R7" s="550"/>
      <c r="S7" s="551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40"/>
      <c r="N8" s="803" t="s">
        <v>369</v>
      </c>
      <c r="O8" s="944"/>
      <c r="P8" s="557" t="s">
        <v>384</v>
      </c>
      <c r="Q8" s="554" t="s">
        <v>377</v>
      </c>
      <c r="R8" s="551"/>
      <c r="S8" s="551"/>
    </row>
    <row r="9" spans="1:34" ht="15" customHeight="1" x14ac:dyDescent="0.2">
      <c r="A9" s="43"/>
      <c r="B9" s="71"/>
      <c r="D9" s="455"/>
      <c r="J9" s="43"/>
      <c r="L9" s="580"/>
      <c r="N9" s="803" t="s">
        <v>370</v>
      </c>
      <c r="O9" s="944"/>
      <c r="P9" s="557" t="s">
        <v>378</v>
      </c>
      <c r="Q9" s="554" t="s">
        <v>380</v>
      </c>
      <c r="R9" s="551"/>
      <c r="S9" s="551"/>
    </row>
    <row r="10" spans="1:34" ht="15" customHeight="1" x14ac:dyDescent="0.2">
      <c r="A10" s="43"/>
      <c r="B10" s="71"/>
      <c r="D10" s="455"/>
      <c r="J10" s="43"/>
      <c r="L10" s="580"/>
      <c r="N10" s="803" t="s">
        <v>388</v>
      </c>
      <c r="O10" s="944"/>
      <c r="P10" s="557" t="s">
        <v>379</v>
      </c>
      <c r="Q10" s="554" t="s">
        <v>387</v>
      </c>
      <c r="R10" s="551"/>
      <c r="S10" s="551"/>
    </row>
    <row r="11" spans="1:34" ht="15.95" customHeight="1" thickBot="1" x14ac:dyDescent="0.25">
      <c r="A11" s="456"/>
      <c r="B11" s="71"/>
      <c r="D11" s="455"/>
      <c r="J11" s="43"/>
      <c r="L11" s="580"/>
      <c r="N11" s="945" t="s">
        <v>385</v>
      </c>
      <c r="O11" s="946"/>
      <c r="P11" s="555"/>
      <c r="Q11" s="558">
        <v>9.7500000000000003E-2</v>
      </c>
      <c r="R11" s="551"/>
      <c r="S11" s="551"/>
    </row>
    <row r="12" spans="1:34" ht="15.75" customHeight="1" thickBot="1" x14ac:dyDescent="0.35">
      <c r="A12" s="499" t="s">
        <v>341</v>
      </c>
      <c r="B12" s="457" t="s">
        <v>348</v>
      </c>
      <c r="C12" s="646"/>
      <c r="N12" s="938" t="s">
        <v>77</v>
      </c>
      <c r="O12" s="938"/>
      <c r="P12" s="938"/>
      <c r="Q12" s="938"/>
      <c r="R12" s="938"/>
      <c r="S12" s="938"/>
      <c r="T12" s="938"/>
      <c r="U12" s="938"/>
      <c r="V12" s="938"/>
      <c r="W12" s="938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17" t="str">
        <f t="shared" ref="N13:W13" si="0">B13</f>
        <v>Year 1</v>
      </c>
      <c r="O13" s="717" t="str">
        <f t="shared" si="0"/>
        <v>Year 2</v>
      </c>
      <c r="P13" s="717" t="str">
        <f t="shared" si="0"/>
        <v>Year 3</v>
      </c>
      <c r="Q13" s="717" t="str">
        <f t="shared" si="0"/>
        <v>Year 4</v>
      </c>
      <c r="R13" s="717" t="str">
        <f t="shared" si="0"/>
        <v>Year 5</v>
      </c>
      <c r="S13" s="717" t="str">
        <f t="shared" si="0"/>
        <v>Year 6</v>
      </c>
      <c r="T13" s="717" t="str">
        <f t="shared" si="0"/>
        <v>Year 7</v>
      </c>
      <c r="U13" s="717" t="str">
        <f t="shared" si="0"/>
        <v>Year 8</v>
      </c>
      <c r="V13" s="717" t="str">
        <f t="shared" si="0"/>
        <v>Year 9</v>
      </c>
      <c r="W13" s="717" t="str">
        <f t="shared" si="0"/>
        <v>Year 10</v>
      </c>
      <c r="X13" s="718"/>
      <c r="Y13" s="718"/>
      <c r="Z13" s="718"/>
      <c r="AA13" s="718"/>
      <c r="AB13" s="718"/>
      <c r="AC13" s="718"/>
      <c r="AD13" s="718"/>
      <c r="AE13" s="660"/>
      <c r="AF13" s="660"/>
      <c r="AG13" s="660"/>
      <c r="AH13" s="660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660"/>
      <c r="AF14" s="660"/>
      <c r="AG14" s="660"/>
      <c r="AH14" s="660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19"/>
      <c r="O15" s="719"/>
      <c r="P15" s="719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660"/>
      <c r="AF15" s="660"/>
      <c r="AG15" s="660"/>
      <c r="AH15" s="660"/>
    </row>
    <row r="16" spans="1:34" ht="17.100000000000001" customHeight="1" x14ac:dyDescent="0.2">
      <c r="A16" s="325" t="s">
        <v>234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6">
        <v>0.03</v>
      </c>
      <c r="N16" s="719" t="s">
        <v>170</v>
      </c>
      <c r="O16" s="719"/>
      <c r="P16" s="719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660"/>
      <c r="AF16" s="660"/>
      <c r="AG16" s="660"/>
      <c r="AH16" s="660"/>
    </row>
    <row r="17" spans="1:34" ht="17.100000000000001" customHeight="1" x14ac:dyDescent="0.2">
      <c r="A17" s="647" t="s">
        <v>88</v>
      </c>
      <c r="B17" s="543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8" t="s">
        <v>236</v>
      </c>
      <c r="N17" s="719"/>
      <c r="O17" s="719"/>
      <c r="P17" s="719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660"/>
      <c r="AF17" s="660"/>
      <c r="AG17" s="660"/>
      <c r="AH17" s="660"/>
    </row>
    <row r="18" spans="1:34" ht="17.100000000000001" customHeight="1" x14ac:dyDescent="0.2">
      <c r="A18" s="648" t="s">
        <v>235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/>
      <c r="N18" s="719">
        <f>IF('Salary Detail'!F19="X",-B18,0)</f>
        <v>0</v>
      </c>
      <c r="O18" s="719">
        <f>IF('Salary Detail'!F19="X",-C18,0)</f>
        <v>0</v>
      </c>
      <c r="P18" s="719">
        <f>IF('Salary Detail'!F19="X",-D18,0)</f>
        <v>0</v>
      </c>
      <c r="Q18" s="719">
        <f>IF('Salary Detail'!F19="X",-E18,0)</f>
        <v>0</v>
      </c>
      <c r="R18" s="719">
        <f>IF('Salary Detail'!F19="X",-F18,0)</f>
        <v>0</v>
      </c>
      <c r="S18" s="719">
        <f>IF('Salary Detail'!F19="X",-G18,0)</f>
        <v>0</v>
      </c>
      <c r="T18" s="719">
        <f>IF('Salary Detail'!F19="X",-H18,0)</f>
        <v>0</v>
      </c>
      <c r="U18" s="719">
        <f>IF('Salary Detail'!F19="X",-I18,0)</f>
        <v>0</v>
      </c>
      <c r="V18" s="719">
        <f>IF('Salary Detail'!F19="X",-J18,0)</f>
        <v>0</v>
      </c>
      <c r="W18" s="719">
        <f>IF('Salary Detail'!F19="X",-K18,0)</f>
        <v>0</v>
      </c>
      <c r="X18" s="718"/>
      <c r="Y18" s="718"/>
      <c r="Z18" s="718"/>
      <c r="AA18" s="718"/>
      <c r="AB18" s="718"/>
      <c r="AC18" s="718"/>
      <c r="AD18" s="718"/>
      <c r="AE18" s="660"/>
      <c r="AF18" s="660"/>
      <c r="AG18" s="660"/>
      <c r="AH18" s="660"/>
    </row>
    <row r="19" spans="1:34" ht="17.100000000000001" customHeight="1" x14ac:dyDescent="0.2">
      <c r="A19" s="649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18"/>
      <c r="O19" s="719"/>
      <c r="P19" s="719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660"/>
      <c r="AF19" s="660"/>
      <c r="AG19" s="660"/>
      <c r="AH19" s="660"/>
    </row>
    <row r="20" spans="1:34" ht="17.100000000000001" customHeight="1" x14ac:dyDescent="0.2">
      <c r="A20" s="649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19"/>
      <c r="O20" s="719"/>
      <c r="P20" s="719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660"/>
      <c r="AF20" s="660"/>
      <c r="AG20" s="660"/>
      <c r="AH20" s="660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/>
      <c r="N21" s="719">
        <f>IF('Salary Detail'!F19="X",-B21,0)</f>
        <v>0</v>
      </c>
      <c r="O21" s="719">
        <f>IF('Salary Detail'!F19="X",-C21,0)</f>
        <v>0</v>
      </c>
      <c r="P21" s="719">
        <f>IF('Salary Detail'!F19="X",-D21,0)</f>
        <v>0</v>
      </c>
      <c r="Q21" s="719">
        <f>IF('Salary Detail'!F19="X",-E21,0)</f>
        <v>0</v>
      </c>
      <c r="R21" s="719">
        <f>IF('Salary Detail'!F19="X",-F21,0)</f>
        <v>0</v>
      </c>
      <c r="S21" s="719">
        <f>IF('Salary Detail'!F19="X",-G21,0)</f>
        <v>0</v>
      </c>
      <c r="T21" s="719">
        <f>IF('Salary Detail'!F19="X",-H21,0)</f>
        <v>0</v>
      </c>
      <c r="U21" s="719">
        <f>IF('Salary Detail'!F19="X",-I21,0)</f>
        <v>0</v>
      </c>
      <c r="V21" s="719">
        <f>IF('Salary Detail'!F19="X",-J21,0)</f>
        <v>0</v>
      </c>
      <c r="W21" s="719">
        <f>IF('Salary Detail'!F19="X",-K21,0)</f>
        <v>0</v>
      </c>
      <c r="X21" s="718"/>
      <c r="Y21" s="718"/>
      <c r="Z21" s="718"/>
      <c r="AA21" s="718"/>
      <c r="AB21" s="718"/>
      <c r="AC21" s="718"/>
      <c r="AD21" s="718"/>
      <c r="AE21" s="660"/>
      <c r="AF21" s="660"/>
      <c r="AG21" s="660"/>
      <c r="AH21" s="660"/>
    </row>
    <row r="22" spans="1:34" ht="17.100000000000001" customHeight="1" x14ac:dyDescent="0.2">
      <c r="A22" s="230" t="s">
        <v>432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8"/>
      <c r="Y22" s="718"/>
      <c r="Z22" s="718"/>
      <c r="AA22" s="718"/>
      <c r="AB22" s="718"/>
      <c r="AC22" s="718"/>
      <c r="AD22" s="718"/>
      <c r="AE22" s="660"/>
      <c r="AF22" s="660"/>
      <c r="AG22" s="660"/>
      <c r="AH22" s="660"/>
    </row>
    <row r="23" spans="1:34" ht="17.100000000000001" customHeight="1" x14ac:dyDescent="0.2">
      <c r="A23" s="649" t="s">
        <v>259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/>
      <c r="N23" s="719">
        <f>IF('Salary Detail'!F19="X",-B23,0)</f>
        <v>0</v>
      </c>
      <c r="O23" s="719">
        <f>IF('Salary Detail'!F19="X",-C23,0)</f>
        <v>0</v>
      </c>
      <c r="P23" s="719">
        <f>IF('Salary Detail'!F19="X",-D23,0)</f>
        <v>0</v>
      </c>
      <c r="Q23" s="719">
        <f>IF('Salary Detail'!F19="X",-E23,0)</f>
        <v>0</v>
      </c>
      <c r="R23" s="719">
        <f>IF('Salary Detail'!F19="X",-F23,0)</f>
        <v>0</v>
      </c>
      <c r="S23" s="719">
        <f>IF('Salary Detail'!F19="X",-G23,0)</f>
        <v>0</v>
      </c>
      <c r="T23" s="719">
        <f>IF('Salary Detail'!F19="X",-H23,0)</f>
        <v>0</v>
      </c>
      <c r="U23" s="719">
        <f>IF('Salary Detail'!F19="X",-I23,0)</f>
        <v>0</v>
      </c>
      <c r="V23" s="719">
        <f>IF('Salary Detail'!F19="X",-J23,0)</f>
        <v>0</v>
      </c>
      <c r="W23" s="719">
        <f>IF('Salary Detail'!F19="X",-K23,0)</f>
        <v>0</v>
      </c>
      <c r="X23" s="718"/>
      <c r="Y23" s="718"/>
      <c r="Z23" s="718"/>
      <c r="AA23" s="718"/>
      <c r="AB23" s="718"/>
      <c r="AC23" s="718"/>
      <c r="AD23" s="718"/>
      <c r="AE23" s="660"/>
      <c r="AF23" s="660"/>
      <c r="AG23" s="660"/>
      <c r="AH23" s="660"/>
    </row>
    <row r="24" spans="1:34" ht="17.100000000000001" customHeight="1" x14ac:dyDescent="0.2">
      <c r="A24" s="648" t="s">
        <v>237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8"/>
      <c r="Y24" s="718"/>
      <c r="Z24" s="718"/>
      <c r="AA24" s="718"/>
      <c r="AB24" s="718"/>
      <c r="AC24" s="718"/>
      <c r="AD24" s="718"/>
      <c r="AE24" s="660"/>
      <c r="AF24" s="660"/>
      <c r="AG24" s="660"/>
      <c r="AH24" s="660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8"/>
      <c r="Y25" s="718"/>
      <c r="Z25" s="718"/>
      <c r="AA25" s="718"/>
      <c r="AB25" s="718"/>
      <c r="AC25" s="718"/>
      <c r="AD25" s="718"/>
      <c r="AE25" s="660"/>
      <c r="AF25" s="660"/>
      <c r="AG25" s="660"/>
      <c r="AH25" s="660"/>
    </row>
    <row r="26" spans="1:34" ht="17.100000000000001" customHeight="1" x14ac:dyDescent="0.2">
      <c r="A26" s="328" t="s">
        <v>209</v>
      </c>
      <c r="B26" s="791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8"/>
      <c r="Y26" s="718"/>
      <c r="Z26" s="718"/>
      <c r="AA26" s="718"/>
      <c r="AB26" s="718"/>
      <c r="AC26" s="718"/>
      <c r="AD26" s="718"/>
      <c r="AE26" s="660"/>
      <c r="AF26" s="660"/>
      <c r="AG26" s="660"/>
      <c r="AH26" s="660"/>
    </row>
    <row r="27" spans="1:34" ht="17.100000000000001" customHeight="1" x14ac:dyDescent="0.2">
      <c r="A27" s="329" t="s">
        <v>238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8"/>
      <c r="Y27" s="717" t="s">
        <v>89</v>
      </c>
      <c r="Z27" s="717" t="s">
        <v>90</v>
      </c>
      <c r="AA27" s="717" t="s">
        <v>91</v>
      </c>
      <c r="AB27" s="717" t="s">
        <v>92</v>
      </c>
      <c r="AC27" s="717" t="s">
        <v>165</v>
      </c>
      <c r="AD27" s="717" t="s">
        <v>166</v>
      </c>
      <c r="AE27" s="661" t="s">
        <v>167</v>
      </c>
      <c r="AF27" s="661" t="s">
        <v>168</v>
      </c>
      <c r="AG27" s="661" t="s">
        <v>169</v>
      </c>
      <c r="AH27" s="660"/>
    </row>
    <row r="28" spans="1:34" ht="17.100000000000001" customHeight="1" x14ac:dyDescent="0.2">
      <c r="A28" s="329" t="s">
        <v>239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8"/>
      <c r="Y28" s="717"/>
      <c r="Z28" s="717"/>
      <c r="AA28" s="717"/>
      <c r="AB28" s="717"/>
      <c r="AC28" s="717"/>
      <c r="AD28" s="717"/>
      <c r="AE28" s="661"/>
      <c r="AF28" s="661"/>
      <c r="AG28" s="661"/>
      <c r="AH28" s="660"/>
    </row>
    <row r="29" spans="1:34" ht="17.100000000000001" customHeight="1" x14ac:dyDescent="0.2">
      <c r="A29" s="329" t="s">
        <v>352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8"/>
      <c r="Y29" s="717"/>
      <c r="Z29" s="717"/>
      <c r="AA29" s="717"/>
      <c r="AB29" s="717"/>
      <c r="AC29" s="717"/>
      <c r="AD29" s="717"/>
      <c r="AE29" s="661"/>
      <c r="AF29" s="661"/>
      <c r="AG29" s="661"/>
      <c r="AH29" s="660"/>
    </row>
    <row r="30" spans="1:34" ht="17.100000000000001" customHeight="1" x14ac:dyDescent="0.2">
      <c r="A30" s="329" t="s">
        <v>240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8"/>
      <c r="Y30" s="717"/>
      <c r="Z30" s="717"/>
      <c r="AA30" s="717"/>
      <c r="AB30" s="717"/>
      <c r="AC30" s="717"/>
      <c r="AD30" s="717"/>
      <c r="AE30" s="661"/>
      <c r="AF30" s="661"/>
      <c r="AG30" s="661"/>
      <c r="AH30" s="660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/>
      <c r="N31" s="719">
        <f>IF('Salary Detail'!F19="X",-B31,0)</f>
        <v>0</v>
      </c>
      <c r="O31" s="719">
        <f>IF('Salary Detail'!F19="X",-C31,0)</f>
        <v>0</v>
      </c>
      <c r="P31" s="719">
        <f>IF('Salary Detail'!F19="X",-D31,0)</f>
        <v>0</v>
      </c>
      <c r="Q31" s="719">
        <f>IF('Salary Detail'!F19="X",-E31,0)</f>
        <v>0</v>
      </c>
      <c r="R31" s="719">
        <f>IF('Salary Detail'!F19="X",-F31,0)</f>
        <v>0</v>
      </c>
      <c r="S31" s="719">
        <f>IF('Salary Detail'!F19="X",-G31,0)</f>
        <v>0</v>
      </c>
      <c r="T31" s="719">
        <f>IF('Salary Detail'!F19="X",-H31,0)</f>
        <v>0</v>
      </c>
      <c r="U31" s="719">
        <f>IF('Salary Detail'!F19="X",-I31,0)</f>
        <v>0</v>
      </c>
      <c r="V31" s="719">
        <f>IF('Salary Detail'!F19="X",-J31,0)</f>
        <v>0</v>
      </c>
      <c r="W31" s="719">
        <f>IF('Salary Detail'!F19="X",-K31,0)</f>
        <v>0</v>
      </c>
      <c r="X31" s="718"/>
      <c r="Y31" s="718"/>
      <c r="Z31" s="718"/>
      <c r="AA31" s="718"/>
      <c r="AB31" s="718"/>
      <c r="AC31" s="718"/>
      <c r="AD31" s="718"/>
      <c r="AE31" s="660"/>
      <c r="AF31" s="660"/>
      <c r="AG31" s="660"/>
      <c r="AH31" s="660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/>
      <c r="N32" s="719">
        <f>IF('Salary Detail'!F19="X",-B32,0)</f>
        <v>0</v>
      </c>
      <c r="O32" s="719">
        <f>IF('Salary Detail'!F19="X",-C32,0)</f>
        <v>0</v>
      </c>
      <c r="P32" s="719">
        <f>IF('Salary Detail'!F19="X",-D32,0)</f>
        <v>0</v>
      </c>
      <c r="Q32" s="719">
        <f>IF('Salary Detail'!F19="X",-E32,0)</f>
        <v>0</v>
      </c>
      <c r="R32" s="719">
        <f>IF('Salary Detail'!F19="X",-F32,0)</f>
        <v>0</v>
      </c>
      <c r="S32" s="719">
        <f>IF('Salary Detail'!F19="X",-G32,0)</f>
        <v>0</v>
      </c>
      <c r="T32" s="719">
        <f>IF('Salary Detail'!F19="X",-H32,0)</f>
        <v>0</v>
      </c>
      <c r="U32" s="719">
        <f>IF('Salary Detail'!F19="X",-I32,0)</f>
        <v>0</v>
      </c>
      <c r="V32" s="719">
        <f>IF('Salary Detail'!F19="X",-J32,0)</f>
        <v>0</v>
      </c>
      <c r="W32" s="719">
        <f>IF('Salary Detail'!F19="X",-K32,0)</f>
        <v>0</v>
      </c>
      <c r="X32" s="718"/>
      <c r="Y32" s="718"/>
      <c r="Z32" s="718"/>
      <c r="AA32" s="718"/>
      <c r="AB32" s="718"/>
      <c r="AC32" s="718"/>
      <c r="AD32" s="718"/>
      <c r="AE32" s="660"/>
      <c r="AF32" s="660"/>
      <c r="AG32" s="660"/>
      <c r="AH32" s="660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/>
      <c r="N33" s="719">
        <f>IF('Salary Detail'!F19="X",-B33,0)</f>
        <v>0</v>
      </c>
      <c r="O33" s="719">
        <f>IF('Salary Detail'!F19="X",-C33,0)</f>
        <v>0</v>
      </c>
      <c r="P33" s="719">
        <f>IF('Salary Detail'!F19="X",-D33,0)</f>
        <v>0</v>
      </c>
      <c r="Q33" s="719">
        <f>IF('Salary Detail'!F19="X",-E33,0)</f>
        <v>0</v>
      </c>
      <c r="R33" s="719">
        <f>IF('Salary Detail'!F19="X",-F33,0)</f>
        <v>0</v>
      </c>
      <c r="S33" s="719">
        <f>IF('Salary Detail'!F19="X",-G33,0)</f>
        <v>0</v>
      </c>
      <c r="T33" s="719">
        <f>IF('Salary Detail'!F19="X",-H33,0)</f>
        <v>0</v>
      </c>
      <c r="U33" s="719">
        <f>IF('Salary Detail'!F19="X",-I33,0)</f>
        <v>0</v>
      </c>
      <c r="V33" s="719">
        <f>IF('Salary Detail'!F19="X",-J33,0)</f>
        <v>0</v>
      </c>
      <c r="W33" s="719">
        <f>IF('Salary Detail'!F19="X",-K33,0)</f>
        <v>0</v>
      </c>
      <c r="X33" s="718"/>
      <c r="Y33" s="717" t="s">
        <v>94</v>
      </c>
      <c r="Z33" s="717" t="s">
        <v>95</v>
      </c>
      <c r="AA33" s="717" t="s">
        <v>96</v>
      </c>
      <c r="AB33" s="717" t="s">
        <v>97</v>
      </c>
      <c r="AC33" s="717" t="s">
        <v>160</v>
      </c>
      <c r="AD33" s="717" t="s">
        <v>161</v>
      </c>
      <c r="AE33" s="661" t="s">
        <v>162</v>
      </c>
      <c r="AF33" s="661" t="s">
        <v>163</v>
      </c>
      <c r="AG33" s="661" t="s">
        <v>164</v>
      </c>
      <c r="AH33" s="660"/>
    </row>
    <row r="34" spans="1:34" ht="17.100000000000001" customHeight="1" x14ac:dyDescent="0.2">
      <c r="A34" s="332" t="s">
        <v>241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8"/>
      <c r="Y34" s="717"/>
      <c r="Z34" s="717"/>
      <c r="AA34" s="717"/>
      <c r="AB34" s="717"/>
      <c r="AC34" s="717"/>
      <c r="AD34" s="717"/>
      <c r="AE34" s="661"/>
      <c r="AF34" s="661"/>
      <c r="AG34" s="661"/>
      <c r="AH34" s="660"/>
    </row>
    <row r="35" spans="1:34" ht="17.100000000000001" customHeight="1" x14ac:dyDescent="0.2">
      <c r="A35" s="333" t="s">
        <v>242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8"/>
      <c r="Y35" s="717"/>
      <c r="Z35" s="717"/>
      <c r="AA35" s="717"/>
      <c r="AB35" s="717"/>
      <c r="AC35" s="717"/>
      <c r="AD35" s="717"/>
      <c r="AE35" s="661"/>
      <c r="AF35" s="661"/>
      <c r="AG35" s="661"/>
      <c r="AH35" s="660"/>
    </row>
    <row r="36" spans="1:34" ht="17.100000000000001" customHeight="1" x14ac:dyDescent="0.2">
      <c r="A36" s="333" t="s">
        <v>363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364</v>
      </c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8"/>
      <c r="Y36" s="717"/>
      <c r="Z36" s="717"/>
      <c r="AA36" s="717"/>
      <c r="AB36" s="717"/>
      <c r="AC36" s="717"/>
      <c r="AD36" s="717"/>
      <c r="AE36" s="661"/>
      <c r="AF36" s="661"/>
      <c r="AG36" s="661"/>
      <c r="AH36" s="660"/>
    </row>
    <row r="37" spans="1:34" ht="17.100000000000001" customHeight="1" x14ac:dyDescent="0.2">
      <c r="A37" s="166" t="s">
        <v>213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100000000</v>
      </c>
      <c r="N37" s="719">
        <f>IF('Salary Detail'!F19="X",[3]Subcontracts!D63,0)</f>
        <v>0</v>
      </c>
      <c r="O37" s="719">
        <f>IF('Salary Detail'!F19="X",[3]Subcontracts!E63,0)</f>
        <v>0</v>
      </c>
      <c r="P37" s="719">
        <f>IF('Salary Detail'!F19="X",[3]Subcontracts!F63,0)</f>
        <v>0</v>
      </c>
      <c r="Q37" s="719">
        <f>IF('Salary Detail'!F19="X",[3]Subcontracts!G63,0)</f>
        <v>0</v>
      </c>
      <c r="R37" s="719">
        <f>IF('Salary Detail'!F19="X",[3]Subcontracts!H63,0)</f>
        <v>0</v>
      </c>
      <c r="S37" s="719">
        <f>IF('Salary Detail'!F19="X",[3]Subcontracts!I63,0)</f>
        <v>0</v>
      </c>
      <c r="T37" s="719">
        <f>IF('Salary Detail'!F19="X",[3]Subcontracts!J63,0)</f>
        <v>0</v>
      </c>
      <c r="U37" s="719">
        <f>IF('Salary Detail'!F19="X",[3]Subcontracts!K63,0)</f>
        <v>0</v>
      </c>
      <c r="V37" s="719">
        <f>IF('Salary Detail'!F19="X",[3]Subcontracts!L63,0)</f>
        <v>0</v>
      </c>
      <c r="W37" s="719">
        <f>IF('Salary Detail'!F19="X",[3]Subcontracts!M63,0)</f>
        <v>0</v>
      </c>
      <c r="X37" s="718"/>
      <c r="Y37" s="719">
        <f>B37+C37</f>
        <v>0</v>
      </c>
      <c r="Z37" s="719">
        <f t="shared" ref="Z37:AG37" si="22">D37+Y37</f>
        <v>0</v>
      </c>
      <c r="AA37" s="719">
        <f t="shared" si="22"/>
        <v>0</v>
      </c>
      <c r="AB37" s="719">
        <f t="shared" si="22"/>
        <v>0</v>
      </c>
      <c r="AC37" s="719">
        <f t="shared" si="22"/>
        <v>0</v>
      </c>
      <c r="AD37" s="719">
        <f t="shared" si="22"/>
        <v>0</v>
      </c>
      <c r="AE37" s="659">
        <f t="shared" si="22"/>
        <v>0</v>
      </c>
      <c r="AF37" s="659">
        <f t="shared" si="22"/>
        <v>0</v>
      </c>
      <c r="AG37" s="659">
        <f t="shared" si="22"/>
        <v>0</v>
      </c>
      <c r="AH37" s="660"/>
    </row>
    <row r="38" spans="1:34" ht="17.100000000000001" customHeight="1" x14ac:dyDescent="0.2">
      <c r="A38" s="516" t="s">
        <v>217</v>
      </c>
      <c r="B38" s="512">
        <f>SUM(B16:B23)+SUM(B35+B37)</f>
        <v>0</v>
      </c>
      <c r="C38" s="512">
        <f t="shared" ref="C38:K38" si="23">SUM(C16:C23)+SUM(C35+C37)</f>
        <v>0</v>
      </c>
      <c r="D38" s="512">
        <f t="shared" si="23"/>
        <v>0</v>
      </c>
      <c r="E38" s="512">
        <f t="shared" si="23"/>
        <v>0</v>
      </c>
      <c r="F38" s="512">
        <f t="shared" si="23"/>
        <v>0</v>
      </c>
      <c r="G38" s="512">
        <f t="shared" si="23"/>
        <v>0</v>
      </c>
      <c r="H38" s="512">
        <f t="shared" si="23"/>
        <v>0</v>
      </c>
      <c r="I38" s="512">
        <f t="shared" si="23"/>
        <v>0</v>
      </c>
      <c r="J38" s="512">
        <f t="shared" si="23"/>
        <v>0</v>
      </c>
      <c r="K38" s="512">
        <f t="shared" si="23"/>
        <v>0</v>
      </c>
      <c r="L38" s="514">
        <f>SUM(L16:L23)+L35+L37</f>
        <v>0</v>
      </c>
      <c r="M38" s="515" t="s">
        <v>349</v>
      </c>
      <c r="N38" s="719">
        <f t="shared" ref="N38:W38" si="24">SUM(N18:N37)</f>
        <v>0</v>
      </c>
      <c r="O38" s="719">
        <f t="shared" si="24"/>
        <v>0</v>
      </c>
      <c r="P38" s="719">
        <f t="shared" si="24"/>
        <v>0</v>
      </c>
      <c r="Q38" s="719">
        <f t="shared" si="24"/>
        <v>0</v>
      </c>
      <c r="R38" s="719">
        <f t="shared" si="24"/>
        <v>0</v>
      </c>
      <c r="S38" s="719">
        <f t="shared" si="24"/>
        <v>0</v>
      </c>
      <c r="T38" s="719">
        <f t="shared" si="24"/>
        <v>0</v>
      </c>
      <c r="U38" s="719">
        <f t="shared" si="24"/>
        <v>0</v>
      </c>
      <c r="V38" s="719">
        <f t="shared" si="24"/>
        <v>0</v>
      </c>
      <c r="W38" s="719">
        <f t="shared" si="24"/>
        <v>0</v>
      </c>
      <c r="X38" s="718"/>
      <c r="Y38" s="718"/>
      <c r="Z38" s="718"/>
      <c r="AA38" s="718"/>
      <c r="AB38" s="718"/>
      <c r="AC38" s="718"/>
      <c r="AD38" s="718"/>
      <c r="AE38" s="660"/>
      <c r="AF38" s="660"/>
      <c r="AG38" s="660"/>
      <c r="AH38" s="660"/>
    </row>
    <row r="39" spans="1:34" ht="17.100000000000001" customHeight="1" x14ac:dyDescent="0.2">
      <c r="A39" s="652" t="s">
        <v>392</v>
      </c>
      <c r="B39" s="653">
        <f t="shared" ref="B39:K39" si="25">IF(OR($I$7="x",$I$7="X"),25000*SUM(ROUND(SUM((B$16:B$23),(B$35+B$37))/25000,0)),0)</f>
        <v>0</v>
      </c>
      <c r="C39" s="653">
        <f t="shared" si="25"/>
        <v>0</v>
      </c>
      <c r="D39" s="653">
        <f t="shared" si="25"/>
        <v>0</v>
      </c>
      <c r="E39" s="653">
        <f t="shared" si="25"/>
        <v>0</v>
      </c>
      <c r="F39" s="653">
        <f t="shared" si="25"/>
        <v>0</v>
      </c>
      <c r="G39" s="653">
        <f t="shared" si="25"/>
        <v>0</v>
      </c>
      <c r="H39" s="653">
        <f t="shared" si="25"/>
        <v>0</v>
      </c>
      <c r="I39" s="653">
        <f t="shared" si="25"/>
        <v>0</v>
      </c>
      <c r="J39" s="653">
        <f t="shared" si="25"/>
        <v>0</v>
      </c>
      <c r="K39" s="653">
        <f t="shared" si="25"/>
        <v>0</v>
      </c>
      <c r="L39" s="654">
        <f>SUM(B39:K39)</f>
        <v>0</v>
      </c>
      <c r="M39" s="515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8"/>
      <c r="Y39" s="718"/>
      <c r="Z39" s="718"/>
      <c r="AA39" s="718"/>
      <c r="AB39" s="718"/>
      <c r="AC39" s="718"/>
      <c r="AD39" s="718"/>
      <c r="AE39" s="660"/>
      <c r="AF39" s="660"/>
      <c r="AG39" s="660"/>
      <c r="AH39" s="660"/>
    </row>
    <row r="40" spans="1:34" ht="17.100000000000001" customHeight="1" x14ac:dyDescent="0.2">
      <c r="A40" s="248" t="s">
        <v>214</v>
      </c>
      <c r="B40" s="636">
        <f>Subcontracts!D62</f>
        <v>0</v>
      </c>
      <c r="C40" s="636">
        <f>Subcontracts!E62</f>
        <v>0</v>
      </c>
      <c r="D40" s="636">
        <f>Subcontracts!F62</f>
        <v>0</v>
      </c>
      <c r="E40" s="636">
        <f>Subcontracts!G62</f>
        <v>0</v>
      </c>
      <c r="F40" s="636">
        <f>Subcontracts!H62</f>
        <v>0</v>
      </c>
      <c r="G40" s="636">
        <f>Subcontracts!I62</f>
        <v>0</v>
      </c>
      <c r="H40" s="636">
        <f>Subcontracts!J62</f>
        <v>0</v>
      </c>
      <c r="I40" s="636">
        <f>Subcontracts!K62</f>
        <v>0</v>
      </c>
      <c r="J40" s="636">
        <f>Subcontracts!L62</f>
        <v>0</v>
      </c>
      <c r="K40" s="636">
        <f>Subcontracts!M62</f>
        <v>0</v>
      </c>
      <c r="L40" s="636">
        <f>SUM(B40:K40)</f>
        <v>0</v>
      </c>
      <c r="M40" s="15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8"/>
      <c r="Y40" s="718"/>
      <c r="Z40" s="718"/>
      <c r="AA40" s="718"/>
      <c r="AB40" s="718"/>
      <c r="AC40" s="718"/>
      <c r="AD40" s="718"/>
      <c r="AE40" s="660"/>
      <c r="AF40" s="660"/>
      <c r="AG40" s="660"/>
      <c r="AH40" s="660"/>
    </row>
    <row r="41" spans="1:34" ht="21" customHeight="1" x14ac:dyDescent="0.2">
      <c r="A41" s="519" t="s">
        <v>218</v>
      </c>
      <c r="B41" s="517">
        <f>IF(OR($I$7="x",$I$7="X"),SUM(B$39+B$40),SUM(B$38+B$40))</f>
        <v>0</v>
      </c>
      <c r="C41" s="517">
        <f t="shared" ref="C41:K41" si="26">IF(OR($I$7="x",$I$7="X"),SUM(C$39+C$40),SUM(C$38+C$40))</f>
        <v>0</v>
      </c>
      <c r="D41" s="517">
        <f t="shared" si="26"/>
        <v>0</v>
      </c>
      <c r="E41" s="517">
        <f t="shared" si="26"/>
        <v>0</v>
      </c>
      <c r="F41" s="517">
        <f t="shared" si="26"/>
        <v>0</v>
      </c>
      <c r="G41" s="517">
        <f t="shared" si="26"/>
        <v>0</v>
      </c>
      <c r="H41" s="517">
        <f t="shared" si="26"/>
        <v>0</v>
      </c>
      <c r="I41" s="517">
        <f t="shared" si="26"/>
        <v>0</v>
      </c>
      <c r="J41" s="517">
        <f t="shared" si="26"/>
        <v>0</v>
      </c>
      <c r="K41" s="517">
        <f t="shared" si="26"/>
        <v>0</v>
      </c>
      <c r="L41" s="517">
        <f t="shared" ref="L41:L48" si="27">SUM(B41:K41)</f>
        <v>0</v>
      </c>
      <c r="M41" s="518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8"/>
      <c r="Y41" s="718"/>
      <c r="Z41" s="718"/>
      <c r="AA41" s="718"/>
      <c r="AB41" s="718"/>
      <c r="AC41" s="718"/>
      <c r="AD41" s="718"/>
      <c r="AE41" s="660"/>
      <c r="AF41" s="660"/>
      <c r="AG41" s="660"/>
      <c r="AH41" s="660"/>
    </row>
    <row r="42" spans="1:34" ht="6.75" customHeight="1" x14ac:dyDescent="0.2">
      <c r="A42" s="731"/>
      <c r="B42" s="732"/>
      <c r="C42" s="732"/>
      <c r="D42" s="732"/>
      <c r="E42" s="732"/>
      <c r="F42" s="732"/>
      <c r="G42" s="732"/>
      <c r="H42" s="732"/>
      <c r="I42" s="732"/>
      <c r="J42" s="732"/>
      <c r="K42" s="732"/>
      <c r="L42" s="733"/>
      <c r="M42" s="494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8"/>
      <c r="Y42" s="718"/>
      <c r="Z42" s="718"/>
      <c r="AA42" s="718"/>
      <c r="AB42" s="718"/>
      <c r="AC42" s="718"/>
      <c r="AD42" s="718"/>
      <c r="AE42" s="660"/>
      <c r="AF42" s="660"/>
      <c r="AG42" s="660"/>
      <c r="AH42" s="660"/>
    </row>
    <row r="43" spans="1:34" ht="17.25" customHeight="1" x14ac:dyDescent="0.2">
      <c r="A43" s="491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494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8"/>
      <c r="Y43" s="718"/>
      <c r="Z43" s="718"/>
      <c r="AA43" s="718"/>
      <c r="AB43" s="718"/>
      <c r="AC43" s="718"/>
      <c r="AD43" s="718"/>
      <c r="AE43" s="660"/>
      <c r="AF43" s="660"/>
      <c r="AG43" s="660"/>
      <c r="AH43" s="660"/>
    </row>
    <row r="44" spans="1:34" ht="17.100000000000001" customHeight="1" x14ac:dyDescent="0.2">
      <c r="A44" s="491" t="s">
        <v>452</v>
      </c>
      <c r="B44" s="636">
        <f>IF('Salary Detail'!$B$20=0,(IF(('Salary Detail'!$B$15="X")*AND('Salary Detail'!$B$17="X"),(B45-B42),0)),0)</f>
        <v>0</v>
      </c>
      <c r="C44" s="636">
        <f>IF('Salary Detail'!$B$20=0,(IF('Salary Detail'!$B$20=0,(IF(('Salary Detail'!$B$15="X")*AND('Salary Detail'!$B$17="X"),SUM(C45-C42),0)),0)),0)</f>
        <v>0</v>
      </c>
      <c r="D44" s="636">
        <f>IF('Salary Detail'!$B$20=0,(IF('Salary Detail'!$B$20=0,(IF(('Salary Detail'!$B$15="X")*AND('Salary Detail'!$B$17="X"),SUM(D45-D42),0)),0)),0)</f>
        <v>0</v>
      </c>
      <c r="E44" s="636">
        <f>IF('Salary Detail'!$B$20=0,(IF('Salary Detail'!$B$20=0,(IF(('Salary Detail'!$B$15="X")*AND('Salary Detail'!$B$17="X"),SUM(E45-E42),0)),0)),0)</f>
        <v>0</v>
      </c>
      <c r="F44" s="636">
        <f>IF('Salary Detail'!$B$20=0,(IF('Salary Detail'!$B$20=0,(IF(('Salary Detail'!$B$15="X")*AND('Salary Detail'!$B$17="X"),SUM(F45-F42),0)),0)),0)</f>
        <v>0</v>
      </c>
      <c r="G44" s="636">
        <f>IF('Salary Detail'!$B$20=0,(IF('Salary Detail'!$B$20=0,(IF(('Salary Detail'!$B$15="X")*AND('Salary Detail'!$B$17="X"),SUM(G45-G42),0)),0)),0)</f>
        <v>0</v>
      </c>
      <c r="H44" s="636">
        <f>IF('Salary Detail'!$B$20=0,(IF('Salary Detail'!$B$20=0,(IF(('Salary Detail'!$B$15="X")*AND('Salary Detail'!$B$17="X"),SUM(H45-H42),0)),0)),0)</f>
        <v>0</v>
      </c>
      <c r="I44" s="636">
        <f>IF('Salary Detail'!$B$20=0,(IF('Salary Detail'!$B$20=0,(IF(('Salary Detail'!$B$15="X")*AND('Salary Detail'!$B$17="X"),SUM(I45-I42),0)),0)),0)</f>
        <v>0</v>
      </c>
      <c r="J44" s="636">
        <f>IF('Salary Detail'!$B$20=0,(IF('Salary Detail'!$B$20=0,(IF(('Salary Detail'!$B$15="X")*AND('Salary Detail'!$B$17="X"),SUM(J45-J42),0)),0)),0)</f>
        <v>0</v>
      </c>
      <c r="K44" s="636">
        <f>IF('Salary Detail'!$B$20=0,(IF('Salary Detail'!$B$20=0,(IF(('Salary Detail'!$B$15="X")*AND('Salary Detail'!$B$17="X"),SUM(K45-K42),0)),0)),0)</f>
        <v>0</v>
      </c>
      <c r="L44" s="634">
        <f t="shared" si="27"/>
        <v>0</v>
      </c>
      <c r="M44" s="493" t="s">
        <v>338</v>
      </c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8"/>
      <c r="Y44" s="718"/>
      <c r="Z44" s="718"/>
      <c r="AA44" s="718"/>
      <c r="AB44" s="718"/>
      <c r="AC44" s="718"/>
      <c r="AD44" s="718"/>
      <c r="AE44" s="660"/>
      <c r="AF44" s="660"/>
      <c r="AG44" s="660"/>
      <c r="AH44" s="660"/>
    </row>
    <row r="45" spans="1:34" ht="17.100000000000001" customHeight="1" x14ac:dyDescent="0.2">
      <c r="A45" s="520" t="s">
        <v>334</v>
      </c>
      <c r="B45" s="521">
        <f>B41+N38+Subcontracts!D63</f>
        <v>0</v>
      </c>
      <c r="C45" s="521">
        <f>C41+O38+Subcontracts!E63</f>
        <v>0</v>
      </c>
      <c r="D45" s="521">
        <f>D41+P38+Subcontracts!F63</f>
        <v>0</v>
      </c>
      <c r="E45" s="521">
        <f>E41+Q38+Subcontracts!G63</f>
        <v>0</v>
      </c>
      <c r="F45" s="521">
        <f>F41+R38+Subcontracts!H63</f>
        <v>0</v>
      </c>
      <c r="G45" s="521">
        <f>G41+S38+Subcontracts!I63</f>
        <v>0</v>
      </c>
      <c r="H45" s="521">
        <f>H41+T38+Subcontracts!J63</f>
        <v>0</v>
      </c>
      <c r="I45" s="521">
        <f>I41+U38+Subcontracts!K63</f>
        <v>0</v>
      </c>
      <c r="J45" s="521">
        <f>J41+V38+Subcontracts!L63</f>
        <v>0</v>
      </c>
      <c r="K45" s="521">
        <f>K41+W38+Subcontracts!M63</f>
        <v>0</v>
      </c>
      <c r="L45" s="521">
        <f>SUM(B45:K45)</f>
        <v>0</v>
      </c>
      <c r="M45" s="522" t="s">
        <v>339</v>
      </c>
      <c r="N45" s="719"/>
      <c r="O45" s="719"/>
      <c r="P45" s="719"/>
      <c r="Q45" s="718"/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660"/>
      <c r="AF45" s="660"/>
      <c r="AG45" s="660"/>
      <c r="AH45" s="660"/>
    </row>
    <row r="46" spans="1:34" ht="17.100000000000001" customHeight="1" x14ac:dyDescent="0.2">
      <c r="A46" s="520"/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522"/>
      <c r="N46" s="719"/>
      <c r="O46" s="719"/>
      <c r="P46" s="719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660"/>
      <c r="AF46" s="660"/>
      <c r="AG46" s="660"/>
      <c r="AH46" s="660"/>
    </row>
    <row r="47" spans="1:34" ht="7.5" customHeight="1" x14ac:dyDescent="0.2">
      <c r="A47" s="731"/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495"/>
      <c r="N47" s="719"/>
      <c r="O47" s="719"/>
      <c r="P47" s="719"/>
      <c r="Q47" s="718"/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718"/>
      <c r="AC47" s="718"/>
      <c r="AD47" s="718"/>
      <c r="AE47" s="660"/>
      <c r="AF47" s="660"/>
      <c r="AG47" s="660"/>
      <c r="AH47" s="660"/>
    </row>
    <row r="48" spans="1:34" ht="17.100000000000001" customHeight="1" x14ac:dyDescent="0.2">
      <c r="A48" s="491" t="s">
        <v>453</v>
      </c>
      <c r="B48" s="637">
        <f>ROUND(B44*0.525,0)</f>
        <v>0</v>
      </c>
      <c r="C48" s="637">
        <f>ROUND(C44*0.525,0)</f>
        <v>0</v>
      </c>
      <c r="D48" s="637">
        <f>ROUND(D44*0.525,0)</f>
        <v>0</v>
      </c>
      <c r="E48" s="637">
        <f>ROUND(E44*0.525,0)</f>
        <v>0</v>
      </c>
      <c r="F48" s="637">
        <f>ROUND(F44*0.525,0)</f>
        <v>0</v>
      </c>
      <c r="G48" s="637">
        <f>ROUND(G44*0.525,0)</f>
        <v>0</v>
      </c>
      <c r="H48" s="637">
        <f>ROUND(H44*0.525,0)</f>
        <v>0</v>
      </c>
      <c r="I48" s="637">
        <f>ROUND(I44*0.525,0)</f>
        <v>0</v>
      </c>
      <c r="J48" s="637">
        <f>ROUND(J44*0.525,0)</f>
        <v>0</v>
      </c>
      <c r="K48" s="637">
        <f>ROUND(K44*0.525,0)</f>
        <v>0</v>
      </c>
      <c r="L48" s="634">
        <f t="shared" si="27"/>
        <v>0</v>
      </c>
      <c r="M48" s="493"/>
      <c r="N48" s="719"/>
      <c r="O48" s="719"/>
      <c r="P48" s="719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660"/>
      <c r="AF48" s="660"/>
      <c r="AG48" s="660"/>
      <c r="AH48" s="660"/>
    </row>
    <row r="49" spans="1:34" ht="17.100000000000001" customHeight="1" x14ac:dyDescent="0.2">
      <c r="A49" s="492" t="s">
        <v>335</v>
      </c>
      <c r="B49" s="635">
        <f t="shared" ref="B49:K49" si="28">IF($M$49&gt;0, ROUND(B45*$M$49,SUM(B42+B44)),SUM(B47+B48))</f>
        <v>0</v>
      </c>
      <c r="C49" s="635">
        <f t="shared" si="28"/>
        <v>0</v>
      </c>
      <c r="D49" s="635">
        <f t="shared" si="28"/>
        <v>0</v>
      </c>
      <c r="E49" s="635">
        <f t="shared" si="28"/>
        <v>0</v>
      </c>
      <c r="F49" s="635">
        <f t="shared" si="28"/>
        <v>0</v>
      </c>
      <c r="G49" s="635">
        <f t="shared" si="28"/>
        <v>0</v>
      </c>
      <c r="H49" s="635">
        <f t="shared" si="28"/>
        <v>0</v>
      </c>
      <c r="I49" s="635">
        <f t="shared" si="28"/>
        <v>0</v>
      </c>
      <c r="J49" s="635">
        <f t="shared" si="28"/>
        <v>0</v>
      </c>
      <c r="K49" s="635">
        <f t="shared" si="28"/>
        <v>0</v>
      </c>
      <c r="L49" s="79">
        <f>SUM(B49:K49)</f>
        <v>0</v>
      </c>
      <c r="M49" s="735">
        <f>IF(('Salary Detail'!B15="X")*AND('Salary Detail'!B17="X")*AND('Salary Detail'!B20=0), 0.515,IF('Salary Detail'!C20&gt;0,'Salary Detail'!C20, 0))</f>
        <v>0</v>
      </c>
      <c r="N49" s="720"/>
      <c r="O49" s="721" t="s">
        <v>395</v>
      </c>
      <c r="P49" s="720"/>
      <c r="Q49" s="43"/>
      <c r="R49" s="43"/>
      <c r="S49" s="43"/>
      <c r="T49" s="43"/>
      <c r="U49" s="43"/>
      <c r="V49" s="43"/>
      <c r="W49" s="43"/>
      <c r="X49" s="43"/>
      <c r="Y49" s="722"/>
      <c r="Z49" s="718"/>
      <c r="AA49" s="718"/>
      <c r="AB49" s="718"/>
      <c r="AC49" s="718"/>
      <c r="AD49" s="718"/>
      <c r="AE49" s="660"/>
      <c r="AF49" s="660"/>
      <c r="AG49" s="660"/>
      <c r="AH49" s="660"/>
    </row>
    <row r="50" spans="1:34" ht="21" customHeight="1" thickBot="1" x14ac:dyDescent="0.3">
      <c r="A50" s="336" t="s">
        <v>219</v>
      </c>
      <c r="B50" s="498">
        <f t="shared" ref="B50:L50" si="29">B41+B49</f>
        <v>0</v>
      </c>
      <c r="C50" s="498">
        <f t="shared" si="29"/>
        <v>0</v>
      </c>
      <c r="D50" s="498">
        <f t="shared" si="29"/>
        <v>0</v>
      </c>
      <c r="E50" s="498">
        <f t="shared" si="29"/>
        <v>0</v>
      </c>
      <c r="F50" s="498">
        <f t="shared" si="29"/>
        <v>0</v>
      </c>
      <c r="G50" s="498">
        <f t="shared" si="29"/>
        <v>0</v>
      </c>
      <c r="H50" s="498">
        <f t="shared" si="29"/>
        <v>0</v>
      </c>
      <c r="I50" s="498">
        <f t="shared" si="29"/>
        <v>0</v>
      </c>
      <c r="J50" s="498">
        <f t="shared" si="29"/>
        <v>0</v>
      </c>
      <c r="K50" s="498">
        <f t="shared" si="29"/>
        <v>0</v>
      </c>
      <c r="L50" s="498">
        <f t="shared" si="29"/>
        <v>0</v>
      </c>
      <c r="M50" s="501" t="s">
        <v>342</v>
      </c>
      <c r="N50" s="720"/>
      <c r="O50" s="720"/>
      <c r="P50" s="43"/>
      <c r="Q50" s="43"/>
      <c r="R50" s="43"/>
      <c r="S50" s="43"/>
      <c r="T50" s="43"/>
      <c r="U50" s="43"/>
      <c r="V50" s="43"/>
      <c r="W50" s="43"/>
      <c r="X50" s="43"/>
      <c r="Y50" s="722"/>
      <c r="Z50" s="718"/>
      <c r="AA50" s="718"/>
      <c r="AB50" s="718"/>
      <c r="AC50" s="718"/>
      <c r="AD50" s="718"/>
      <c r="AE50" s="660"/>
      <c r="AF50" s="660"/>
      <c r="AG50" s="660"/>
      <c r="AH50" s="660"/>
    </row>
    <row r="51" spans="1:34" ht="10.5" customHeight="1" thickTop="1" x14ac:dyDescent="0.2">
      <c r="A51" s="65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20"/>
      <c r="O51" s="723" t="s">
        <v>79</v>
      </c>
      <c r="P51" s="724" t="s">
        <v>43</v>
      </c>
      <c r="Q51" s="724" t="s">
        <v>44</v>
      </c>
      <c r="R51" s="724" t="s">
        <v>52</v>
      </c>
      <c r="S51" s="724" t="s">
        <v>53</v>
      </c>
      <c r="T51" s="724" t="s">
        <v>144</v>
      </c>
      <c r="U51" s="724" t="s">
        <v>145</v>
      </c>
      <c r="V51" s="724" t="s">
        <v>149</v>
      </c>
      <c r="W51" s="724" t="s">
        <v>150</v>
      </c>
      <c r="X51" s="724" t="s">
        <v>155</v>
      </c>
      <c r="Y51" s="722"/>
      <c r="Z51" s="718"/>
      <c r="AA51" s="718"/>
      <c r="AB51" s="718"/>
      <c r="AC51" s="718"/>
      <c r="AD51" s="718"/>
      <c r="AE51" s="660"/>
      <c r="AF51" s="660"/>
      <c r="AG51" s="660"/>
      <c r="AH51" s="660"/>
    </row>
    <row r="52" spans="1:34" ht="15" customHeight="1" x14ac:dyDescent="0.3">
      <c r="A52" s="696" t="s">
        <v>398</v>
      </c>
      <c r="B52" s="693"/>
      <c r="C52" s="693"/>
      <c r="D52" s="693"/>
      <c r="E52" s="693"/>
      <c r="F52" s="693"/>
      <c r="G52" s="697"/>
      <c r="H52" s="693"/>
      <c r="I52" s="683" t="s">
        <v>399</v>
      </c>
      <c r="N52" s="43"/>
      <c r="O52" s="724" t="s">
        <v>396</v>
      </c>
      <c r="P52" s="724" t="s">
        <v>396</v>
      </c>
      <c r="Q52" s="724" t="s">
        <v>396</v>
      </c>
      <c r="R52" s="724" t="s">
        <v>396</v>
      </c>
      <c r="S52" s="724" t="s">
        <v>396</v>
      </c>
      <c r="T52" s="724" t="s">
        <v>396</v>
      </c>
      <c r="U52" s="724" t="s">
        <v>396</v>
      </c>
      <c r="V52" s="724" t="s">
        <v>396</v>
      </c>
      <c r="W52" s="724" t="s">
        <v>396</v>
      </c>
      <c r="X52" s="724" t="s">
        <v>396</v>
      </c>
      <c r="Y52" s="722"/>
      <c r="Z52" s="718"/>
      <c r="AA52" s="718"/>
      <c r="AB52" s="718"/>
      <c r="AC52" s="718"/>
      <c r="AD52" s="718"/>
      <c r="AE52" s="660"/>
      <c r="AF52" s="660"/>
      <c r="AG52" s="660"/>
      <c r="AH52" s="660"/>
    </row>
    <row r="53" spans="1:34" ht="15.75" x14ac:dyDescent="0.25">
      <c r="A53" s="688" t="str">
        <f>IF($I$7&gt;0, "Modular Format"," ")</f>
        <v xml:space="preserve"> </v>
      </c>
      <c r="B53" s="689" t="s">
        <v>400</v>
      </c>
      <c r="C53" s="690" t="s">
        <v>401</v>
      </c>
      <c r="D53" s="691" t="s">
        <v>402</v>
      </c>
      <c r="E53" s="692" t="s">
        <v>403</v>
      </c>
      <c r="F53" s="692" t="s">
        <v>404</v>
      </c>
      <c r="G53" s="692" t="s">
        <v>405</v>
      </c>
      <c r="H53" s="693"/>
      <c r="I53" s="160"/>
      <c r="J53" s="160"/>
      <c r="K53" s="160"/>
      <c r="L53" s="160"/>
      <c r="M53" s="160"/>
      <c r="N53" s="725" t="s">
        <v>397</v>
      </c>
      <c r="O53" s="726">
        <v>0</v>
      </c>
      <c r="P53" s="726">
        <v>0</v>
      </c>
      <c r="Q53" s="726">
        <v>0</v>
      </c>
      <c r="R53" s="726">
        <v>0</v>
      </c>
      <c r="S53" s="726">
        <v>0</v>
      </c>
      <c r="T53" s="726">
        <v>0</v>
      </c>
      <c r="U53" s="726">
        <v>0</v>
      </c>
      <c r="V53" s="726">
        <v>0</v>
      </c>
      <c r="W53" s="726">
        <v>0</v>
      </c>
      <c r="X53" s="726">
        <v>0</v>
      </c>
      <c r="Y53" s="722"/>
      <c r="Z53" s="718"/>
      <c r="AA53" s="718"/>
      <c r="AB53" s="718"/>
      <c r="AC53" s="718"/>
      <c r="AD53" s="718"/>
      <c r="AE53" s="660"/>
      <c r="AF53" s="660"/>
      <c r="AG53" s="660"/>
      <c r="AH53" s="660"/>
    </row>
    <row r="54" spans="1:34" x14ac:dyDescent="0.2">
      <c r="A54" s="698" t="s">
        <v>406</v>
      </c>
      <c r="B54" s="699">
        <f>IF($I$7="X",B76,B45)</f>
        <v>0</v>
      </c>
      <c r="C54" s="699">
        <f>IF($I$7="X",C76,C45)</f>
        <v>0</v>
      </c>
      <c r="D54" s="699">
        <f>IF($I$7="X",D76,D45)</f>
        <v>0</v>
      </c>
      <c r="E54" s="699">
        <f>IF($I$7="X",E76,E45)</f>
        <v>0</v>
      </c>
      <c r="F54" s="699">
        <f>IF($I$7="X",F76,F45)</f>
        <v>0</v>
      </c>
      <c r="G54" s="700">
        <f t="shared" ref="G54:G66" si="30">SUM(B54:F54)</f>
        <v>0</v>
      </c>
      <c r="H54" s="693"/>
      <c r="I54" s="694" t="s">
        <v>407</v>
      </c>
      <c r="J54" s="43" t="s">
        <v>408</v>
      </c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18"/>
      <c r="AA54" s="718"/>
      <c r="AB54" s="718"/>
      <c r="AC54" s="718"/>
      <c r="AD54" s="718"/>
      <c r="AE54" s="660"/>
      <c r="AF54" s="660"/>
      <c r="AG54" s="660"/>
      <c r="AH54" s="660"/>
    </row>
    <row r="55" spans="1:34" x14ac:dyDescent="0.2">
      <c r="A55" s="698"/>
      <c r="B55" s="699"/>
      <c r="C55" s="699"/>
      <c r="D55" s="699"/>
      <c r="E55" s="699"/>
      <c r="F55" s="699"/>
      <c r="G55" s="700"/>
      <c r="H55" s="693"/>
      <c r="I55" s="43" t="s">
        <v>409</v>
      </c>
      <c r="J55" s="43"/>
      <c r="N55" s="727"/>
      <c r="O55" s="718"/>
      <c r="P55" s="718"/>
      <c r="Q55" s="718"/>
      <c r="R55" s="718"/>
      <c r="S55" s="718"/>
      <c r="T55" s="718"/>
      <c r="U55" s="718"/>
      <c r="V55" s="718"/>
      <c r="W55" s="718"/>
      <c r="X55" s="718"/>
      <c r="Y55" s="718"/>
      <c r="Z55" s="718"/>
      <c r="AA55" s="718"/>
      <c r="AB55" s="718"/>
      <c r="AC55" s="718"/>
      <c r="AD55" s="718"/>
      <c r="AE55" s="660"/>
      <c r="AF55" s="660"/>
      <c r="AG55" s="660"/>
      <c r="AH55" s="660"/>
    </row>
    <row r="56" spans="1:34" x14ac:dyDescent="0.2">
      <c r="A56" s="698"/>
      <c r="B56" s="699"/>
      <c r="C56" s="699"/>
      <c r="D56" s="699"/>
      <c r="E56" s="699"/>
      <c r="F56" s="699"/>
      <c r="G56" s="700"/>
      <c r="H56" s="693"/>
      <c r="I56" s="43" t="s">
        <v>409</v>
      </c>
      <c r="J56" s="43"/>
      <c r="N56" s="727"/>
      <c r="O56" s="718"/>
      <c r="P56" s="718"/>
      <c r="Q56" s="718"/>
      <c r="R56" s="718"/>
      <c r="S56" s="718"/>
      <c r="T56" s="718"/>
      <c r="U56" s="718"/>
      <c r="V56" s="718"/>
      <c r="W56" s="718"/>
      <c r="X56" s="718"/>
      <c r="Y56" s="718"/>
      <c r="Z56" s="718"/>
      <c r="AA56" s="718"/>
      <c r="AB56" s="718"/>
      <c r="AC56" s="718"/>
      <c r="AD56" s="718"/>
      <c r="AE56" s="660"/>
      <c r="AF56" s="660"/>
      <c r="AG56" s="660"/>
      <c r="AH56" s="660"/>
    </row>
    <row r="57" spans="1:34" x14ac:dyDescent="0.2">
      <c r="A57" s="701" t="s">
        <v>410</v>
      </c>
      <c r="B57" s="702">
        <f>IF($I$7="X",B77,IF(B41&gt;0,(B42),0))</f>
        <v>0</v>
      </c>
      <c r="C57" s="702">
        <f>IF($I$7="X",C77,IF(C41&gt;0,(C42),0))</f>
        <v>0</v>
      </c>
      <c r="D57" s="702">
        <f>IF($I$7="X",D77,IF(D41&gt;0,(D42),0))</f>
        <v>0</v>
      </c>
      <c r="E57" s="702">
        <f>IF($I$7="X",E77,IF(E41&gt;0,(E42),0))</f>
        <v>0</v>
      </c>
      <c r="F57" s="702">
        <f>IF($I$7="X",F77,IF(F41&gt;0,(F42),0))</f>
        <v>0</v>
      </c>
      <c r="G57" s="703">
        <f t="shared" si="30"/>
        <v>0</v>
      </c>
      <c r="H57" s="693"/>
      <c r="I57" s="43" t="s">
        <v>409</v>
      </c>
      <c r="J57" s="43"/>
      <c r="N57" s="727"/>
      <c r="O57" s="718"/>
      <c r="P57" s="718"/>
      <c r="Q57" s="718"/>
      <c r="R57" s="718"/>
      <c r="S57" s="718"/>
      <c r="T57" s="718"/>
      <c r="U57" s="718"/>
      <c r="V57" s="718"/>
      <c r="W57" s="718"/>
      <c r="X57" s="718"/>
      <c r="Y57" s="718"/>
      <c r="Z57" s="718"/>
      <c r="AA57" s="718"/>
      <c r="AB57" s="718"/>
      <c r="AC57" s="718"/>
      <c r="AD57" s="718"/>
      <c r="AE57" s="660"/>
      <c r="AF57" s="660"/>
      <c r="AG57" s="660"/>
      <c r="AH57" s="660"/>
    </row>
    <row r="58" spans="1:34" x14ac:dyDescent="0.2">
      <c r="A58" s="701" t="s">
        <v>411</v>
      </c>
      <c r="B58" s="702">
        <f>IF($I$7="X",B78,IF(B41&gt;0,(B44),0))</f>
        <v>0</v>
      </c>
      <c r="C58" s="702">
        <f>IF($I$7="X",C78,IF(C41&gt;0,(C44),0))</f>
        <v>0</v>
      </c>
      <c r="D58" s="702">
        <f>IF($I$7="X",D78,IF(D41&gt;0,(D44),0))</f>
        <v>0</v>
      </c>
      <c r="E58" s="702">
        <f>IF($I$7="X",E78,IF(E41&gt;0,(E44),0))</f>
        <v>0</v>
      </c>
      <c r="F58" s="702">
        <f>IF($I$7="X",F78,IF(F41&gt;0,(F44),0))</f>
        <v>0</v>
      </c>
      <c r="G58" s="703">
        <f t="shared" si="30"/>
        <v>0</v>
      </c>
      <c r="H58" s="693"/>
      <c r="I58" s="684"/>
      <c r="J58" s="43"/>
      <c r="N58" s="727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718"/>
      <c r="Z58" s="718"/>
      <c r="AA58" s="718"/>
      <c r="AB58" s="718"/>
      <c r="AC58" s="718"/>
      <c r="AD58" s="718"/>
      <c r="AE58" s="660"/>
      <c r="AF58" s="660"/>
      <c r="AG58" s="660"/>
      <c r="AH58" s="660"/>
    </row>
    <row r="59" spans="1:34" x14ac:dyDescent="0.2">
      <c r="A59" s="704" t="s">
        <v>412</v>
      </c>
      <c r="B59" s="699">
        <f>IF($I$7="X",B75,(((SUM(B17:B24))+SUM(B36+B38))))</f>
        <v>0</v>
      </c>
      <c r="C59" s="699">
        <f>IF($I$7="X",C75,(((SUM(C17:C24))+SUM(C36+C38))))</f>
        <v>0</v>
      </c>
      <c r="D59" s="699">
        <f>IF($I$7="X",D75,(((SUM(D17:D24))+SUM(D36+D38))))</f>
        <v>0</v>
      </c>
      <c r="E59" s="699">
        <f>IF($I$7="X",E75,(((SUM(E17:E24))+SUM(E36+E38))))</f>
        <v>0</v>
      </c>
      <c r="F59" s="699">
        <f>IF($I$7="X",F75,(((SUM(F17:F24))+SUM(F36+F38))))</f>
        <v>0</v>
      </c>
      <c r="G59" s="700">
        <f t="shared" si="30"/>
        <v>0</v>
      </c>
      <c r="H59" s="693"/>
      <c r="I59" s="695" t="s">
        <v>413</v>
      </c>
      <c r="J59" s="43" t="s">
        <v>414</v>
      </c>
      <c r="N59" s="718"/>
      <c r="O59" s="718"/>
      <c r="P59" s="718"/>
      <c r="Q59" s="718"/>
      <c r="R59" s="718"/>
      <c r="S59" s="718"/>
      <c r="T59" s="718"/>
      <c r="U59" s="718"/>
      <c r="V59" s="718"/>
      <c r="W59" s="718"/>
      <c r="X59" s="718"/>
      <c r="Y59" s="718"/>
      <c r="Z59" s="718"/>
      <c r="AA59" s="718"/>
      <c r="AB59" s="718"/>
      <c r="AC59" s="718"/>
      <c r="AD59" s="718"/>
      <c r="AE59" s="660"/>
      <c r="AF59" s="660"/>
      <c r="AG59" s="660"/>
      <c r="AH59" s="660"/>
    </row>
    <row r="60" spans="1:34" x14ac:dyDescent="0.2">
      <c r="A60" s="704" t="s">
        <v>214</v>
      </c>
      <c r="B60" s="699">
        <f>B40</f>
        <v>0</v>
      </c>
      <c r="C60" s="699">
        <f>C40</f>
        <v>0</v>
      </c>
      <c r="D60" s="699">
        <f>D40</f>
        <v>0</v>
      </c>
      <c r="E60" s="699">
        <f>E40</f>
        <v>0</v>
      </c>
      <c r="F60" s="699">
        <f>F40</f>
        <v>0</v>
      </c>
      <c r="G60" s="700">
        <f t="shared" si="30"/>
        <v>0</v>
      </c>
      <c r="H60" s="693"/>
      <c r="I60" s="43" t="s">
        <v>415</v>
      </c>
      <c r="N60" s="718"/>
      <c r="O60" s="718"/>
      <c r="P60" s="718"/>
      <c r="Q60" s="718"/>
      <c r="R60" s="718"/>
      <c r="S60" s="718"/>
      <c r="T60" s="718"/>
      <c r="U60" s="718"/>
      <c r="V60" s="718"/>
      <c r="W60" s="718"/>
      <c r="X60" s="718"/>
      <c r="Y60" s="718"/>
      <c r="Z60" s="718"/>
      <c r="AA60" s="718"/>
      <c r="AB60" s="718"/>
      <c r="AC60" s="718"/>
      <c r="AD60" s="718"/>
      <c r="AE60" s="660"/>
      <c r="AF60" s="660"/>
      <c r="AG60" s="660"/>
      <c r="AH60" s="660"/>
    </row>
    <row r="61" spans="1:34" x14ac:dyDescent="0.2">
      <c r="A61" s="705" t="s">
        <v>416</v>
      </c>
      <c r="B61" s="699">
        <f>B59+B60</f>
        <v>0</v>
      </c>
      <c r="C61" s="699">
        <f>C59+C60</f>
        <v>0</v>
      </c>
      <c r="D61" s="699">
        <f>D59+D60</f>
        <v>0</v>
      </c>
      <c r="E61" s="699">
        <f>E59+E60</f>
        <v>0</v>
      </c>
      <c r="F61" s="699">
        <f>F59+F60</f>
        <v>0</v>
      </c>
      <c r="G61" s="700">
        <f t="shared" si="30"/>
        <v>0</v>
      </c>
      <c r="H61" s="693"/>
      <c r="I61" s="43" t="s">
        <v>417</v>
      </c>
      <c r="N61" s="719"/>
      <c r="O61" s="728"/>
      <c r="P61" s="717"/>
      <c r="Q61" s="717"/>
      <c r="R61" s="717"/>
      <c r="S61" s="717"/>
      <c r="T61" s="717"/>
      <c r="U61" s="717"/>
      <c r="V61" s="717"/>
      <c r="W61" s="717"/>
      <c r="X61" s="717"/>
      <c r="Y61" s="718"/>
      <c r="Z61" s="718"/>
      <c r="AA61" s="718"/>
      <c r="AB61" s="718"/>
      <c r="AC61" s="718"/>
      <c r="AD61" s="718"/>
      <c r="AE61" s="660"/>
      <c r="AF61" s="660"/>
      <c r="AG61" s="660"/>
      <c r="AH61" s="660"/>
    </row>
    <row r="62" spans="1:34" x14ac:dyDescent="0.2">
      <c r="A62" s="705"/>
      <c r="B62" s="699"/>
      <c r="C62" s="699"/>
      <c r="D62" s="699"/>
      <c r="E62" s="699"/>
      <c r="F62" s="699"/>
      <c r="G62" s="700"/>
      <c r="H62" s="693"/>
      <c r="I62" s="43" t="s">
        <v>418</v>
      </c>
      <c r="N62" s="719"/>
      <c r="O62" s="728"/>
      <c r="P62" s="717"/>
      <c r="Q62" s="717"/>
      <c r="R62" s="717"/>
      <c r="S62" s="717"/>
      <c r="T62" s="717"/>
      <c r="U62" s="717"/>
      <c r="V62" s="717"/>
      <c r="W62" s="717"/>
      <c r="X62" s="717"/>
      <c r="Y62" s="718"/>
      <c r="Z62" s="718"/>
      <c r="AA62" s="718"/>
      <c r="AB62" s="718"/>
      <c r="AC62" s="718"/>
      <c r="AD62" s="718"/>
      <c r="AE62" s="660"/>
      <c r="AF62" s="660"/>
      <c r="AG62" s="660"/>
      <c r="AH62" s="660"/>
    </row>
    <row r="63" spans="1:34" x14ac:dyDescent="0.2">
      <c r="A63" s="706" t="s">
        <v>419</v>
      </c>
      <c r="B63" s="702">
        <f>IF($I$7="X",B80,(IF(B41&gt;0,B47,0)))</f>
        <v>0</v>
      </c>
      <c r="C63" s="702">
        <f>IF($I$7="X",C80,(IF(C41&gt;0,C47,0)))</f>
        <v>0</v>
      </c>
      <c r="D63" s="702">
        <f>IF($I$7="X",D80,(IF(D41&gt;0,D47,0)))</f>
        <v>0</v>
      </c>
      <c r="E63" s="702">
        <f>IF($I$7="X",E80,(IF(E41&gt;0,E47,0)))</f>
        <v>0</v>
      </c>
      <c r="F63" s="702">
        <f>IF($I$7="X",F80,(IF(F41&gt;0,F47,0)))</f>
        <v>0</v>
      </c>
      <c r="G63" s="703">
        <f t="shared" si="30"/>
        <v>0</v>
      </c>
      <c r="H63" s="693"/>
      <c r="N63" s="719"/>
      <c r="O63" s="728"/>
      <c r="P63" s="717"/>
      <c r="Q63" s="717"/>
      <c r="R63" s="717"/>
      <c r="S63" s="717"/>
      <c r="T63" s="717"/>
      <c r="U63" s="717"/>
      <c r="V63" s="717"/>
      <c r="W63" s="717"/>
      <c r="X63" s="717"/>
      <c r="Y63" s="718"/>
      <c r="Z63" s="718"/>
      <c r="AA63" s="718"/>
      <c r="AB63" s="718"/>
      <c r="AC63" s="718"/>
      <c r="AD63" s="718"/>
      <c r="AE63" s="660"/>
      <c r="AF63" s="660"/>
      <c r="AG63" s="660"/>
      <c r="AH63" s="660"/>
    </row>
    <row r="64" spans="1:34" x14ac:dyDescent="0.2">
      <c r="A64" s="706" t="s">
        <v>420</v>
      </c>
      <c r="B64" s="702">
        <f>IF($I$7="X",B81,(IF(B41&gt;0,B48,0)))</f>
        <v>0</v>
      </c>
      <c r="C64" s="702">
        <f>IF($I$7="X",C81,(IF(C41&gt;0,C48,0)))</f>
        <v>0</v>
      </c>
      <c r="D64" s="702">
        <f>IF($I$7="X",D81,(IF(D41&gt;0,D48,0)))</f>
        <v>0</v>
      </c>
      <c r="E64" s="702">
        <f>IF($I$7="X",E81,(IF(E41&gt;0,E48,0)))</f>
        <v>0</v>
      </c>
      <c r="F64" s="702">
        <f>IF($I$7="X",F81,(IF(F41&gt;0,F48,0)))</f>
        <v>0</v>
      </c>
      <c r="G64" s="703">
        <f t="shared" si="30"/>
        <v>0</v>
      </c>
      <c r="H64" s="693"/>
      <c r="I64" s="43"/>
      <c r="N64" s="719"/>
      <c r="O64" s="728"/>
      <c r="P64" s="717"/>
      <c r="Q64" s="717"/>
      <c r="R64" s="717"/>
      <c r="S64" s="717"/>
      <c r="T64" s="717"/>
      <c r="U64" s="717"/>
      <c r="V64" s="717"/>
      <c r="W64" s="717"/>
      <c r="X64" s="717"/>
      <c r="Y64" s="718"/>
      <c r="Z64" s="718"/>
      <c r="AA64" s="718"/>
      <c r="AB64" s="718"/>
      <c r="AC64" s="718"/>
      <c r="AD64" s="718"/>
      <c r="AE64" s="660"/>
      <c r="AF64" s="660"/>
      <c r="AG64" s="660"/>
      <c r="AH64" s="660"/>
    </row>
    <row r="65" spans="1:34" x14ac:dyDescent="0.2">
      <c r="A65" s="705" t="s">
        <v>335</v>
      </c>
      <c r="B65" s="699">
        <f>IF($I$7="X",B82,B49)</f>
        <v>0</v>
      </c>
      <c r="C65" s="699">
        <f>IF($I$7="X",C82,C49)</f>
        <v>0</v>
      </c>
      <c r="D65" s="699">
        <f>IF($I$7="X",D82,D49)</f>
        <v>0</v>
      </c>
      <c r="E65" s="699">
        <f>IF($I$7="X",E82,E49)</f>
        <v>0</v>
      </c>
      <c r="F65" s="699">
        <f>IF($I$7="X",F82,F49)</f>
        <v>0</v>
      </c>
      <c r="G65" s="707">
        <f t="shared" si="30"/>
        <v>0</v>
      </c>
      <c r="H65" s="693"/>
      <c r="N65" s="718"/>
      <c r="O65" s="717"/>
      <c r="P65" s="717"/>
      <c r="Q65" s="717"/>
      <c r="R65" s="717"/>
      <c r="S65" s="717"/>
      <c r="T65" s="717"/>
      <c r="U65" s="717"/>
      <c r="V65" s="717"/>
      <c r="W65" s="717"/>
      <c r="X65" s="717"/>
      <c r="Y65" s="718"/>
      <c r="Z65" s="718"/>
      <c r="AA65" s="718"/>
      <c r="AB65" s="718"/>
      <c r="AC65" s="718"/>
      <c r="AD65" s="718"/>
      <c r="AE65" s="660"/>
      <c r="AF65" s="660"/>
      <c r="AG65" s="660"/>
      <c r="AH65" s="660"/>
    </row>
    <row r="66" spans="1:34" ht="18.75" customHeight="1" x14ac:dyDescent="0.2">
      <c r="A66" s="705" t="s">
        <v>421</v>
      </c>
      <c r="B66" s="708">
        <f>SUM(B61+B65)</f>
        <v>0</v>
      </c>
      <c r="C66" s="708">
        <f>SUM(C61+C65)</f>
        <v>0</v>
      </c>
      <c r="D66" s="708">
        <f>SUM(D61+D65)</f>
        <v>0</v>
      </c>
      <c r="E66" s="708">
        <f>SUM(E61+E65)</f>
        <v>0</v>
      </c>
      <c r="F66" s="708">
        <f>SUM(F61+F65)</f>
        <v>0</v>
      </c>
      <c r="G66" s="709">
        <f t="shared" si="30"/>
        <v>0</v>
      </c>
      <c r="H66" s="693"/>
      <c r="N66" s="727"/>
      <c r="O66" s="718"/>
      <c r="P66" s="718"/>
      <c r="Q66" s="718"/>
      <c r="R66" s="718"/>
      <c r="S66" s="718"/>
      <c r="T66" s="718"/>
      <c r="U66" s="718"/>
      <c r="V66" s="718"/>
      <c r="W66" s="718"/>
      <c r="X66" s="718"/>
      <c r="Y66" s="718"/>
      <c r="Z66" s="718"/>
      <c r="AA66" s="718"/>
      <c r="AB66" s="718"/>
      <c r="AC66" s="718"/>
      <c r="AD66" s="718"/>
      <c r="AE66" s="660"/>
      <c r="AF66" s="660"/>
      <c r="AG66" s="660"/>
      <c r="AH66" s="660"/>
    </row>
    <row r="67" spans="1:34" x14ac:dyDescent="0.2">
      <c r="A67" s="693"/>
      <c r="B67" s="693"/>
      <c r="C67" s="693"/>
      <c r="D67" s="693"/>
      <c r="E67" s="693"/>
      <c r="F67" s="693"/>
      <c r="G67" s="693"/>
      <c r="H67" s="693"/>
      <c r="N67" s="727"/>
      <c r="O67" s="718"/>
      <c r="P67" s="718"/>
      <c r="Q67" s="718"/>
      <c r="R67" s="718"/>
      <c r="S67" s="718"/>
      <c r="T67" s="718"/>
      <c r="U67" s="718"/>
      <c r="V67" s="718"/>
      <c r="W67" s="718"/>
      <c r="X67" s="718"/>
      <c r="Y67" s="718"/>
      <c r="Z67" s="718"/>
      <c r="AA67" s="718"/>
      <c r="AB67" s="718"/>
      <c r="AC67" s="718"/>
      <c r="AD67" s="718"/>
      <c r="AE67" s="660"/>
      <c r="AF67" s="660"/>
      <c r="AG67" s="660"/>
      <c r="AH67" s="660"/>
    </row>
    <row r="68" spans="1:34" x14ac:dyDescent="0.2">
      <c r="A68" s="693"/>
      <c r="B68" s="693"/>
      <c r="C68" s="693"/>
      <c r="D68" s="693"/>
      <c r="E68" s="693"/>
      <c r="F68" s="693"/>
      <c r="G68" s="693"/>
      <c r="H68" s="693"/>
      <c r="N68" s="718"/>
      <c r="O68" s="718"/>
      <c r="P68" s="718"/>
      <c r="Q68" s="718"/>
      <c r="R68" s="718"/>
      <c r="S68" s="718"/>
      <c r="T68" s="718"/>
      <c r="U68" s="718"/>
      <c r="V68" s="718"/>
      <c r="W68" s="718"/>
      <c r="X68" s="718"/>
      <c r="Y68" s="718"/>
      <c r="Z68" s="718"/>
      <c r="AA68" s="718"/>
      <c r="AB68" s="718"/>
      <c r="AC68" s="718"/>
      <c r="AD68" s="718"/>
      <c r="AE68" s="660"/>
      <c r="AF68" s="660"/>
      <c r="AG68" s="660"/>
      <c r="AH68" s="660"/>
    </row>
    <row r="69" spans="1:34" x14ac:dyDescent="0.2">
      <c r="A69" s="710"/>
      <c r="B69" s="693"/>
      <c r="C69" s="693"/>
      <c r="D69" s="693"/>
      <c r="E69" s="693"/>
      <c r="F69" s="693"/>
      <c r="G69" s="693"/>
      <c r="H69" s="711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12"/>
      <c r="B70" s="931"/>
      <c r="C70" s="931"/>
      <c r="D70" s="931"/>
      <c r="E70" s="931"/>
      <c r="F70" s="931"/>
      <c r="G70" s="931"/>
      <c r="H70" s="931"/>
      <c r="N70" s="452"/>
      <c r="O70" s="452"/>
      <c r="P70" s="452"/>
      <c r="Q70" s="452"/>
      <c r="R70" s="452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13"/>
      <c r="B71" s="931"/>
      <c r="C71" s="931"/>
      <c r="D71" s="931"/>
      <c r="E71" s="931"/>
      <c r="F71" s="931"/>
      <c r="G71" s="931"/>
      <c r="H71" s="931"/>
      <c r="N71" s="452"/>
      <c r="O71" s="452"/>
      <c r="P71" s="452"/>
      <c r="Q71" s="452"/>
      <c r="R71" s="452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693"/>
      <c r="B72" s="693"/>
      <c r="C72" s="693"/>
      <c r="D72" s="693"/>
      <c r="E72" s="693"/>
      <c r="F72" s="693"/>
      <c r="G72" s="693"/>
      <c r="H72" s="693"/>
      <c r="N72" s="452"/>
      <c r="O72" s="720" t="s">
        <v>427</v>
      </c>
      <c r="P72" s="43"/>
      <c r="Q72" s="43"/>
      <c r="R72" s="452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14" t="s">
        <v>422</v>
      </c>
      <c r="B73" s="700"/>
      <c r="C73" s="700"/>
      <c r="D73" s="700"/>
      <c r="E73" s="700"/>
      <c r="F73" s="700"/>
      <c r="G73" s="700"/>
      <c r="H73" s="700"/>
      <c r="I73" s="686"/>
      <c r="J73" s="686"/>
      <c r="K73" s="686"/>
      <c r="L73" s="686"/>
      <c r="M73" s="160"/>
      <c r="N73" s="452"/>
      <c r="O73" s="729">
        <f>IF(O74&lt;150,(ROUND((L38/D8)/25000,0)),(ROUND(((L38/D8)/25000)+1,0)))</f>
        <v>0</v>
      </c>
      <c r="P73" s="730">
        <f>IF($I$7&gt;0,(O73*25000),0)</f>
        <v>0</v>
      </c>
      <c r="Q73" s="43" t="s">
        <v>428</v>
      </c>
      <c r="R73" s="452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693" t="s">
        <v>423</v>
      </c>
      <c r="B74" s="700">
        <f>IF($I$7="X",B39-B75,0)</f>
        <v>0</v>
      </c>
      <c r="C74" s="700">
        <f>IF($I$7="X",C39-C75,0)</f>
        <v>0</v>
      </c>
      <c r="D74" s="700">
        <f>IF($I$7&gt;0,D39-D75,0)</f>
        <v>0</v>
      </c>
      <c r="E74" s="700">
        <f>IF($I$7&gt;0,E39-E75,0)</f>
        <v>0</v>
      </c>
      <c r="F74" s="700">
        <f>IF($I$7&gt;0,F39-F75,0)</f>
        <v>0</v>
      </c>
      <c r="G74" s="700"/>
      <c r="H74" s="700">
        <f t="shared" ref="H74:H83" si="31">SUM(B74:F74)</f>
        <v>0</v>
      </c>
      <c r="I74" s="685"/>
      <c r="J74" s="685"/>
      <c r="K74" s="685"/>
      <c r="L74" s="685"/>
      <c r="N74" s="452"/>
      <c r="O74" s="720">
        <f>(L38)-((ROUND((L38/D8)/25000,0))*25000)*D8</f>
        <v>0</v>
      </c>
      <c r="P74" s="725" t="s">
        <v>429</v>
      </c>
      <c r="Q74" s="71" t="s">
        <v>430</v>
      </c>
      <c r="R74" s="452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693" t="s">
        <v>412</v>
      </c>
      <c r="B75" s="700">
        <f>IF($I$7="X",IF(B91&gt;0,B91,(IF($I$7&gt;0,IF(B41=0,0,($P$73))))),0)</f>
        <v>0</v>
      </c>
      <c r="C75" s="700">
        <f>IF($I$7="X",IF(C91&gt;0,C91,(IF($I$7&gt;0,IF(C41=0,0,($P$73))))),0)</f>
        <v>0</v>
      </c>
      <c r="D75" s="700">
        <f>IF($I$7="X",IF(D91&gt;0,D91,(IF($I$7&gt;0,IF(D41=0,0,($P$73))))),0)</f>
        <v>0</v>
      </c>
      <c r="E75" s="700">
        <f>IF($I$7="X",IF(E91&gt;0,E91,(IF($I$7&gt;0,IF(E41=0,0,($P$73))))),0)</f>
        <v>0</v>
      </c>
      <c r="F75" s="700">
        <f>IF($I$7="X",IF(F91&gt;0,F91,(IF($I$7&gt;0,IF(F41=0,0,($P$73))))),0)</f>
        <v>0</v>
      </c>
      <c r="G75" s="700"/>
      <c r="H75" s="700">
        <f t="shared" si="31"/>
        <v>0</v>
      </c>
      <c r="I75" s="686"/>
      <c r="J75" s="686"/>
      <c r="K75" s="686"/>
      <c r="L75" s="686"/>
      <c r="N75" s="452"/>
      <c r="O75" s="452"/>
      <c r="P75" s="452"/>
      <c r="Q75" s="452"/>
      <c r="R75" s="452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693" t="s">
        <v>406</v>
      </c>
      <c r="B76" s="715">
        <f>IF(($I$7="X")*AND(B75+B40+N39&gt;0),(B75+B40+N39),0)</f>
        <v>0</v>
      </c>
      <c r="C76" s="715">
        <f>IF(($I$7="X")*AND(C75+C40+O39&gt;0),(C75+C40+O39),0)</f>
        <v>0</v>
      </c>
      <c r="D76" s="715">
        <f>IF(($I$7="X")*AND(D75+D40+P39&gt;0),(D75+D40+P39),0)</f>
        <v>0</v>
      </c>
      <c r="E76" s="715">
        <f>IF(($I$7="X")*AND(E75+E40+Q39)&gt;0,(E75+E40+Q39),0)</f>
        <v>0</v>
      </c>
      <c r="F76" s="715">
        <f>IF(($I$7="X")*AND(F75+F40+R39&gt;0),(F75+F40+R39),0)</f>
        <v>0</v>
      </c>
      <c r="G76" s="700"/>
      <c r="H76" s="700">
        <f t="shared" si="31"/>
        <v>0</v>
      </c>
      <c r="I76" s="687"/>
      <c r="J76" s="687"/>
      <c r="K76" s="687"/>
      <c r="L76" s="687"/>
      <c r="N76" s="452"/>
      <c r="O76" s="452"/>
      <c r="P76" s="452"/>
      <c r="Q76" s="452"/>
      <c r="R76" s="452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16" t="s">
        <v>424</v>
      </c>
      <c r="B77" s="715">
        <f>IF($I$7="X",IF('Salary Detail'!$B$20=0,(IF(('Salary Detail'!$B$15="X")*AND('Salary Detail'!$B$17="X"),IF(O53*B76&gt;0,O53*B76,0))),0),0)</f>
        <v>0</v>
      </c>
      <c r="C77" s="715" t="b">
        <f>IF('Salary Detail'!$B$20=0,(IF(('Salary Detail'!$B$15="X")*AND('Salary Detail'!$B$17="X"),IF(P53*C76&gt;0,P53*C76,0))),0)</f>
        <v>0</v>
      </c>
      <c r="D77" s="715" t="b">
        <f>IF('Salary Detail'!$B$20=0,(IF(('Salary Detail'!$B$15="X")*AND('Salary Detail'!$B$17="X"),IF(Q53*D76&gt;0,Q53*D76,0))),0)</f>
        <v>0</v>
      </c>
      <c r="E77" s="715" t="b">
        <f>IF('Salary Detail'!$B$20=0,(IF(('Salary Detail'!$B$15="X")*AND('Salary Detail'!$B$17="X"),IF(R53*E76&gt;0,R53*E76,0))),0)</f>
        <v>0</v>
      </c>
      <c r="F77" s="715" t="b">
        <f>IF('Salary Detail'!$B$20=0,(IF(('Salary Detail'!$B$15="X")*AND('Salary Detail'!$B$17="X"),IF(S53*F76&gt;0,S53*F76,0))),0)</f>
        <v>0</v>
      </c>
      <c r="G77" s="700"/>
      <c r="H77" s="700">
        <f t="shared" si="31"/>
        <v>0</v>
      </c>
      <c r="I77" s="687"/>
      <c r="J77" s="687"/>
      <c r="K77" s="687"/>
      <c r="L77" s="687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16" t="s">
        <v>336</v>
      </c>
      <c r="B78" s="715">
        <f>IF('Salary Detail'!$B$20=0,(IF('Salary Detail'!$B$20=0,(IF(('Salary Detail'!$B$15="X")*AND('Salary Detail'!$B$17="X"),SUM(B76-B77),0)),0)),0)</f>
        <v>0</v>
      </c>
      <c r="C78" s="715">
        <f>IF('Salary Detail'!$B$20=0,(IF('Salary Detail'!$B$20=0,(IF(('Salary Detail'!$B$15="X")*AND('Salary Detail'!$B$17="X"),SUM(C76-C77),0)),0)),0)</f>
        <v>0</v>
      </c>
      <c r="D78" s="715">
        <f>IF('Salary Detail'!$B$20=0,(IF('Salary Detail'!$B$20=0,(IF(('Salary Detail'!$B$15="X")*AND('Salary Detail'!$B$17="X"),SUM(D76-D77),0)),0)),0)</f>
        <v>0</v>
      </c>
      <c r="E78" s="715">
        <f>IF('Salary Detail'!$B$20=0,(IF('Salary Detail'!$B$20=0,(IF(('Salary Detail'!$B$15="X")*AND('Salary Detail'!$B$17="X"),SUM(E76-E77),0)),0)),0)</f>
        <v>0</v>
      </c>
      <c r="F78" s="715">
        <f>IF('Salary Detail'!$B$20=0,(IF('Salary Detail'!$B$20=0,(IF(('Salary Detail'!$B$15="X")*AND('Salary Detail'!$B$17="X"),SUM(F76-F77),0)),0)),0)</f>
        <v>0</v>
      </c>
      <c r="G78" s="700"/>
      <c r="H78" s="700">
        <f t="shared" si="31"/>
        <v>0</v>
      </c>
      <c r="I78" s="687"/>
      <c r="J78" s="687"/>
      <c r="K78" s="687"/>
      <c r="L78" s="687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693" t="s">
        <v>214</v>
      </c>
      <c r="B79" s="715">
        <f>IF($I$7="X",B40,0)</f>
        <v>0</v>
      </c>
      <c r="C79" s="715">
        <f>IF($I$7="X",C40,0)</f>
        <v>0</v>
      </c>
      <c r="D79" s="715">
        <f>IF($I$7="X",D40,0)</f>
        <v>0</v>
      </c>
      <c r="E79" s="715">
        <f>IF($I$7="X",E40,0)</f>
        <v>0</v>
      </c>
      <c r="F79" s="715">
        <f>IF($I$7="X",F40,0)</f>
        <v>0</v>
      </c>
      <c r="G79" s="700"/>
      <c r="H79" s="700">
        <f t="shared" si="31"/>
        <v>0</v>
      </c>
      <c r="I79" s="687"/>
      <c r="J79" s="687"/>
      <c r="K79" s="687"/>
      <c r="L79" s="687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16" t="s">
        <v>337</v>
      </c>
      <c r="B80" s="715">
        <f>IF($I$7="X",ROUND(B77*0.51,0),0)</f>
        <v>0</v>
      </c>
      <c r="C80" s="715">
        <f>IF($I$7="X",ROUND(C77*0.51,0),0)</f>
        <v>0</v>
      </c>
      <c r="D80" s="715">
        <f>IF($I$7="X",ROUND(D77*0.51,0),0)</f>
        <v>0</v>
      </c>
      <c r="E80" s="715">
        <f>IF($I$7="X",ROUND(E77*0.51,0),0)</f>
        <v>0</v>
      </c>
      <c r="F80" s="715">
        <f>IF($I$7="X",ROUND(F77*0.51,0),0)</f>
        <v>0</v>
      </c>
      <c r="G80" s="700"/>
      <c r="H80" s="700">
        <f t="shared" si="31"/>
        <v>0</v>
      </c>
      <c r="I80" s="687"/>
      <c r="J80" s="687"/>
      <c r="K80" s="687"/>
      <c r="L80" s="687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16" t="s">
        <v>371</v>
      </c>
      <c r="B81" s="715">
        <f>IF(($I$7="X")*AND($M$48=0),B82-B80,0)</f>
        <v>0</v>
      </c>
      <c r="C81" s="715">
        <f>IF(($I$7="X")*AND($M$48=0),C82-C80,0)</f>
        <v>0</v>
      </c>
      <c r="D81" s="715">
        <f>IF(($I$7="X")*AND($M$48=0),D82-D80,0)</f>
        <v>0</v>
      </c>
      <c r="E81" s="715">
        <f>IF(($I$7="X")*AND($M$48=0),E82-E80,0)</f>
        <v>0</v>
      </c>
      <c r="F81" s="715">
        <f>IF(($I$7="X")*AND($M$48=0),F82-F80,0)</f>
        <v>0</v>
      </c>
      <c r="G81" s="700"/>
      <c r="H81" s="700">
        <f t="shared" si="31"/>
        <v>0</v>
      </c>
      <c r="I81" s="687"/>
      <c r="J81" s="687"/>
      <c r="K81" s="687"/>
      <c r="L81" s="687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693" t="s">
        <v>425</v>
      </c>
      <c r="B82" s="715">
        <f>IF($M$48&gt;0,B76*IDCPCNT,(ROUND((IF(O53*B76&gt;0,O53*B76,0*B76))*0.505,0)+ROUND((IF(O53&gt;0,(1-O53),1)*B76)*0.51,0)))</f>
        <v>0</v>
      </c>
      <c r="C82" s="715">
        <f>IF($M$48&gt;0,C76*IDCPCNT,(ROUND((IF(P53*C76&gt;0,P53*C76,0*C76))*0.505,0)+ROUND((IF(P53&gt;0,(1-P53),1)*C76)*0.51,0)))</f>
        <v>0</v>
      </c>
      <c r="D82" s="715">
        <f>IF($M$48&gt;0,D76*IDCPCNT,(ROUND((IF(Q53*D76&gt;0,Q53*D76,0*D76))*0.505,0)+ROUND((IF(Q53&gt;0,(1-Q53),1)*D76)*0.51,0)))</f>
        <v>0</v>
      </c>
      <c r="E82" s="715">
        <f>IF($M$48&gt;0,E76*IDCPCNT,(ROUND((IF(R53*E76&gt;0,R53*E76,0*E76))*0.505,0)+ROUND((IF(R53&gt;0,(1-R53),1)*E76)*0.51,0)))</f>
        <v>0</v>
      </c>
      <c r="F82" s="715">
        <f>IF($M$48&gt;0,F76*IDCPCNT,(ROUND((IF(S53*F76&gt;0,S53*F76,0*F76))*0.505,0)+ROUND((IF(S53&gt;0,(1-S53),1)*F76)*0.51,0)))</f>
        <v>0</v>
      </c>
      <c r="G82" s="700"/>
      <c r="H82" s="700">
        <f t="shared" si="31"/>
        <v>0</v>
      </c>
      <c r="I82" s="687"/>
      <c r="J82" s="687"/>
      <c r="K82" s="687"/>
      <c r="L82" s="687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693" t="s">
        <v>416</v>
      </c>
      <c r="B83" s="700">
        <f>B75+B79</f>
        <v>0</v>
      </c>
      <c r="C83" s="700">
        <f>C75+C79</f>
        <v>0</v>
      </c>
      <c r="D83" s="700">
        <f>D75+D79</f>
        <v>0</v>
      </c>
      <c r="E83" s="700">
        <f>E75+E79</f>
        <v>0</v>
      </c>
      <c r="F83" s="700">
        <f>F75+F79</f>
        <v>0</v>
      </c>
      <c r="G83" s="700"/>
      <c r="H83" s="700">
        <f t="shared" si="31"/>
        <v>0</v>
      </c>
      <c r="I83" s="686"/>
      <c r="J83" s="686"/>
      <c r="K83" s="686"/>
      <c r="L83" s="686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693" t="s">
        <v>426</v>
      </c>
      <c r="B84" s="700">
        <f>B82+B83</f>
        <v>0</v>
      </c>
      <c r="C84" s="700">
        <f>C82+C83</f>
        <v>0</v>
      </c>
      <c r="D84" s="700">
        <f>D82+D83</f>
        <v>0</v>
      </c>
      <c r="E84" s="700">
        <f>E82+E83</f>
        <v>0</v>
      </c>
      <c r="F84" s="700">
        <f>F82+F83</f>
        <v>0</v>
      </c>
      <c r="G84" s="700"/>
      <c r="H84" s="700">
        <f>SUM(H82+H83)</f>
        <v>0</v>
      </c>
      <c r="I84" s="686"/>
      <c r="J84" s="686"/>
      <c r="K84" s="686"/>
      <c r="L84" s="68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LlIO1kXF2wqIUaTHhpWmIJoJA2DMBITnXf4FEYX0ZhQzR6SN5kWQI8p+NWkSbOF5eNsMDcAHu3HhxfVthv1RgQ==" saltValue="MnBKcz3ZCbBWSgv0CzN90g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J1" sqref="J1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3" t="s">
        <v>297</v>
      </c>
      <c r="I1" s="453" t="s">
        <v>314</v>
      </c>
      <c r="J1" s="454">
        <f ca="1">TODAY()</f>
        <v>44764</v>
      </c>
    </row>
    <row r="2" spans="1:11" ht="15" x14ac:dyDescent="0.2">
      <c r="F2" s="447" t="str">
        <f>IF('Salary Detail'!E8&gt;0, CONCATENATE("Sponsor: ",'Salary Detail'!E8), " ")</f>
        <v xml:space="preserve"> </v>
      </c>
    </row>
    <row r="3" spans="1:11" ht="15" x14ac:dyDescent="0.2">
      <c r="F3" s="447" t="str">
        <f>IF('Salary Detail'!E5&gt;0,CONCATENATE("Principal Investigator: ",'Salary Detail'!E5)," ")</f>
        <v xml:space="preserve"> </v>
      </c>
    </row>
    <row r="4" spans="1:11" ht="15" x14ac:dyDescent="0.2">
      <c r="F4" s="447" t="str">
        <f>IF('Salary Detail'!E6&gt;0,CONCATENATE("Department: ",'Salary Detail'!E6)," ")</f>
        <v xml:space="preserve"> </v>
      </c>
    </row>
    <row r="5" spans="1:11" ht="15" x14ac:dyDescent="0.2">
      <c r="F5" s="448" t="str">
        <f>IF('Salary Detail'!E7&gt;0,CONCATENATE("“",'Salary Detail'!E7,"”")," ")</f>
        <v xml:space="preserve"> </v>
      </c>
    </row>
    <row r="6" spans="1:11" ht="14.1" customHeight="1" x14ac:dyDescent="0.25">
      <c r="E6" s="433"/>
    </row>
    <row r="7" spans="1:11" ht="14.1" customHeight="1" x14ac:dyDescent="0.25">
      <c r="A7" s="376" t="s">
        <v>305</v>
      </c>
      <c r="E7" s="433"/>
    </row>
    <row r="8" spans="1:11" ht="14.1" customHeight="1" x14ac:dyDescent="0.25">
      <c r="A8" s="376" t="s">
        <v>309</v>
      </c>
      <c r="E8" s="433"/>
    </row>
    <row r="9" spans="1:11" ht="14.1" customHeight="1" x14ac:dyDescent="0.25">
      <c r="A9" s="376" t="s">
        <v>310</v>
      </c>
      <c r="E9" s="433"/>
    </row>
    <row r="10" spans="1:11" ht="14.1" customHeight="1" x14ac:dyDescent="0.25">
      <c r="A10" s="376" t="s">
        <v>304</v>
      </c>
      <c r="E10" s="433"/>
    </row>
    <row r="11" spans="1:11" ht="14.1" customHeight="1" thickBot="1" x14ac:dyDescent="0.25">
      <c r="A11" s="376" t="s">
        <v>306</v>
      </c>
      <c r="E11" s="469" t="str">
        <f>IF('Salary Detail'!F18=0,"",'Salary Detail'!F18)</f>
        <v/>
      </c>
      <c r="F11" s="376" t="s">
        <v>307</v>
      </c>
      <c r="J11" s="468">
        <f>IF(E11="X",'Salary Detail'!$L$18,0)</f>
        <v>0</v>
      </c>
    </row>
    <row r="12" spans="1:11" ht="13.5" thickBot="1" x14ac:dyDescent="0.25"/>
    <row r="13" spans="1:11" ht="39" thickBot="1" x14ac:dyDescent="0.25">
      <c r="A13" s="449" t="s">
        <v>312</v>
      </c>
      <c r="B13" s="434" t="s">
        <v>222</v>
      </c>
      <c r="C13" s="434" t="s">
        <v>224</v>
      </c>
      <c r="D13" s="435" t="s">
        <v>298</v>
      </c>
      <c r="E13" s="436" t="s">
        <v>299</v>
      </c>
      <c r="F13" s="436" t="s">
        <v>303</v>
      </c>
      <c r="G13" s="436" t="s">
        <v>300</v>
      </c>
      <c r="H13" s="436" t="s">
        <v>301</v>
      </c>
      <c r="I13" s="436" t="s">
        <v>308</v>
      </c>
      <c r="J13" s="436" t="s">
        <v>302</v>
      </c>
      <c r="K13" s="443"/>
    </row>
    <row r="14" spans="1:11" ht="15" customHeight="1" thickBot="1" x14ac:dyDescent="0.25">
      <c r="A14" s="470" t="str">
        <f>IF('Salary Detail'!P24&gt;0,'Salary Detail'!P24," ")</f>
        <v xml:space="preserve"> </v>
      </c>
      <c r="B14" s="471" t="str">
        <f>IF('Salary Detail'!A24&gt;0,'Salary Detail'!A24," ")</f>
        <v xml:space="preserve"> </v>
      </c>
      <c r="C14" s="471" t="str">
        <f>IF('Salary Detail'!B24&gt;0,'Salary Detail'!B24," ")</f>
        <v xml:space="preserve"> </v>
      </c>
      <c r="D14" s="632" t="str">
        <f>IF('Salary Detail'!C24=0,"",'Salary Detail'!C24)</f>
        <v/>
      </c>
      <c r="E14" s="633" t="str">
        <f>IF('Salary Detail'!D24=0,"",'Salary Detail'!D24)</f>
        <v/>
      </c>
      <c r="F14" s="472" t="str">
        <f>'Salary Detail'!I24</f>
        <v/>
      </c>
      <c r="G14" s="437"/>
      <c r="H14" s="442">
        <f>IF(G14&gt;0,((G14/E14)*12)/D14,0)</f>
        <v>0</v>
      </c>
      <c r="I14" s="444" t="str">
        <f t="shared" ref="I14:I53" si="0">IFERROR(IF(H14&gt;$J$11,F14*$J$11,F14*H14),"")</f>
        <v/>
      </c>
      <c r="J14" s="445">
        <f>IF(G14&gt;0,I14/G14,0)</f>
        <v>0</v>
      </c>
    </row>
    <row r="15" spans="1:11" ht="15" customHeight="1" x14ac:dyDescent="0.2">
      <c r="A15" s="470" t="str">
        <f>IF('Salary Detail'!P25&gt;0,'Salary Detail'!P25," ")</f>
        <v xml:space="preserve"> </v>
      </c>
      <c r="B15" s="473" t="str">
        <f>IF('Salary Detail'!A25&gt;0,'Salary Detail'!A25," ")</f>
        <v xml:space="preserve"> </v>
      </c>
      <c r="C15" s="473" t="str">
        <f>IF('Salary Detail'!B25&gt;0,'Salary Detail'!B25," ")</f>
        <v xml:space="preserve"> </v>
      </c>
      <c r="D15" s="474" t="str">
        <f>IF('Salary Detail'!C25=0,"",'Salary Detail'!C25)</f>
        <v/>
      </c>
      <c r="E15" s="473" t="str">
        <f>IF('Salary Detail'!D25=0,"",'Salary Detail'!D25)</f>
        <v/>
      </c>
      <c r="F15" s="474" t="str">
        <f>'Salary Detail'!I25</f>
        <v/>
      </c>
      <c r="G15" s="438"/>
      <c r="H15" s="442">
        <f>IF(G15&gt;0,((G15/E15)*12)/D15,0)</f>
        <v>0</v>
      </c>
      <c r="I15" s="440" t="str">
        <f t="shared" si="0"/>
        <v/>
      </c>
      <c r="J15" s="446">
        <f t="shared" ref="J15:J53" si="1">IF(G15&gt;0,I15/G15,0)</f>
        <v>0</v>
      </c>
    </row>
    <row r="16" spans="1:11" ht="15" customHeight="1" x14ac:dyDescent="0.2">
      <c r="A16" s="470" t="str">
        <f>IF('Salary Detail'!P26&gt;0,'Salary Detail'!P26," ")</f>
        <v xml:space="preserve"> </v>
      </c>
      <c r="B16" s="475" t="str">
        <f>IF('Salary Detail'!A26&gt;0,'Salary Detail'!A26," ")</f>
        <v xml:space="preserve"> </v>
      </c>
      <c r="C16" s="473" t="str">
        <f>IF('Salary Detail'!B26&gt;0,'Salary Detail'!B26," ")</f>
        <v xml:space="preserve"> </v>
      </c>
      <c r="D16" s="474" t="str">
        <f>IF('Salary Detail'!C26=0,"",'Salary Detail'!C26)</f>
        <v/>
      </c>
      <c r="E16" s="473" t="str">
        <f>IF('Salary Detail'!D26=0,"",'Salary Detail'!D26)</f>
        <v/>
      </c>
      <c r="F16" s="474" t="str">
        <f>'Salary Detail'!I26</f>
        <v/>
      </c>
      <c r="G16" s="438"/>
      <c r="H16" s="441">
        <f t="shared" ref="H16:H53" si="2">IF(G16&gt;0,((G16/E16)*12)/D16,0)</f>
        <v>0</v>
      </c>
      <c r="I16" s="440" t="str">
        <f t="shared" si="0"/>
        <v/>
      </c>
      <c r="J16" s="446">
        <f t="shared" si="1"/>
        <v>0</v>
      </c>
    </row>
    <row r="17" spans="1:10" ht="15" customHeight="1" x14ac:dyDescent="0.2">
      <c r="A17" s="470" t="str">
        <f>IF('Salary Detail'!P27&gt;0,'Salary Detail'!P27," ")</f>
        <v xml:space="preserve"> </v>
      </c>
      <c r="B17" s="473" t="str">
        <f>IF('Salary Detail'!A27&gt;0,'Salary Detail'!A27," ")</f>
        <v xml:space="preserve"> </v>
      </c>
      <c r="C17" s="473" t="str">
        <f>IF('Salary Detail'!B27&gt;0,'Salary Detail'!B27," ")</f>
        <v xml:space="preserve"> </v>
      </c>
      <c r="D17" s="474" t="str">
        <f>IF('Salary Detail'!C27=0,"",'Salary Detail'!C27)</f>
        <v/>
      </c>
      <c r="E17" s="473" t="str">
        <f>IF('Salary Detail'!D27=0,"",'Salary Detail'!D27)</f>
        <v/>
      </c>
      <c r="F17" s="474" t="str">
        <f>'Salary Detail'!I27</f>
        <v/>
      </c>
      <c r="G17" s="438"/>
      <c r="H17" s="441">
        <f t="shared" si="2"/>
        <v>0</v>
      </c>
      <c r="I17" s="440" t="str">
        <f t="shared" si="0"/>
        <v/>
      </c>
      <c r="J17" s="446">
        <f t="shared" si="1"/>
        <v>0</v>
      </c>
    </row>
    <row r="18" spans="1:10" ht="15" customHeight="1" x14ac:dyDescent="0.2">
      <c r="A18" s="470" t="str">
        <f>IF('Salary Detail'!P28&gt;0,'Salary Detail'!P28," ")</f>
        <v xml:space="preserve"> </v>
      </c>
      <c r="B18" s="473" t="str">
        <f>IF('Salary Detail'!A28&gt;0,'Salary Detail'!A28," ")</f>
        <v xml:space="preserve"> </v>
      </c>
      <c r="C18" s="473" t="str">
        <f>IF('Salary Detail'!B28&gt;0,'Salary Detail'!B28," ")</f>
        <v xml:space="preserve"> </v>
      </c>
      <c r="D18" s="474" t="str">
        <f>IF('Salary Detail'!C28=0,"",'Salary Detail'!C28)</f>
        <v/>
      </c>
      <c r="E18" s="473" t="str">
        <f>IF('Salary Detail'!D28=0,"",'Salary Detail'!D28)</f>
        <v/>
      </c>
      <c r="F18" s="474" t="str">
        <f>'Salary Detail'!I28</f>
        <v/>
      </c>
      <c r="G18" s="438"/>
      <c r="H18" s="441">
        <f t="shared" si="2"/>
        <v>0</v>
      </c>
      <c r="I18" s="440" t="str">
        <f t="shared" si="0"/>
        <v/>
      </c>
      <c r="J18" s="446">
        <f t="shared" si="1"/>
        <v>0</v>
      </c>
    </row>
    <row r="19" spans="1:10" ht="15" customHeight="1" x14ac:dyDescent="0.2">
      <c r="A19" s="470" t="str">
        <f>IF('Salary Detail'!P29&gt;0,'Salary Detail'!P29," ")</f>
        <v xml:space="preserve"> </v>
      </c>
      <c r="B19" s="473" t="str">
        <f>IF('Salary Detail'!A29&gt;0,'Salary Detail'!A29," ")</f>
        <v xml:space="preserve"> </v>
      </c>
      <c r="C19" s="473" t="str">
        <f>IF('Salary Detail'!B29&gt;0,'Salary Detail'!B29," ")</f>
        <v xml:space="preserve"> </v>
      </c>
      <c r="D19" s="474" t="str">
        <f>IF('Salary Detail'!C29=0,"",'Salary Detail'!C29)</f>
        <v/>
      </c>
      <c r="E19" s="473" t="str">
        <f>IF('Salary Detail'!D29=0,"",'Salary Detail'!D29)</f>
        <v/>
      </c>
      <c r="F19" s="474" t="str">
        <f>'Salary Detail'!I29</f>
        <v/>
      </c>
      <c r="G19" s="438"/>
      <c r="H19" s="441">
        <f t="shared" si="2"/>
        <v>0</v>
      </c>
      <c r="I19" s="440" t="str">
        <f t="shared" si="0"/>
        <v/>
      </c>
      <c r="J19" s="446">
        <f t="shared" si="1"/>
        <v>0</v>
      </c>
    </row>
    <row r="20" spans="1:10" ht="15" customHeight="1" x14ac:dyDescent="0.2">
      <c r="A20" s="470" t="str">
        <f>IF('Salary Detail'!P30&gt;0,'Salary Detail'!P30," ")</f>
        <v xml:space="preserve"> </v>
      </c>
      <c r="B20" s="473" t="str">
        <f>IF('Salary Detail'!A30&gt;0,'Salary Detail'!A30," ")</f>
        <v xml:space="preserve"> </v>
      </c>
      <c r="C20" s="473" t="str">
        <f>IF('Salary Detail'!B30&gt;0,'Salary Detail'!B30," ")</f>
        <v xml:space="preserve"> </v>
      </c>
      <c r="D20" s="474" t="str">
        <f>IF('Salary Detail'!C30=0,"",'Salary Detail'!C30)</f>
        <v/>
      </c>
      <c r="E20" s="473" t="str">
        <f>IF('Salary Detail'!D30=0,"",'Salary Detail'!D30)</f>
        <v/>
      </c>
      <c r="F20" s="474" t="str">
        <f>'Salary Detail'!I30</f>
        <v/>
      </c>
      <c r="G20" s="438"/>
      <c r="H20" s="441">
        <f t="shared" si="2"/>
        <v>0</v>
      </c>
      <c r="I20" s="440" t="str">
        <f t="shared" si="0"/>
        <v/>
      </c>
      <c r="J20" s="446">
        <f t="shared" si="1"/>
        <v>0</v>
      </c>
    </row>
    <row r="21" spans="1:10" ht="15" customHeight="1" x14ac:dyDescent="0.2">
      <c r="A21" s="470" t="str">
        <f>IF('Salary Detail'!P31&gt;0,'Salary Detail'!P31," ")</f>
        <v xml:space="preserve"> </v>
      </c>
      <c r="B21" s="473" t="str">
        <f>IF('Salary Detail'!A31&gt;0,'Salary Detail'!A31," ")</f>
        <v xml:space="preserve"> </v>
      </c>
      <c r="C21" s="473" t="str">
        <f>IF('Salary Detail'!B31&gt;0,'Salary Detail'!B31," ")</f>
        <v xml:space="preserve"> </v>
      </c>
      <c r="D21" s="474" t="str">
        <f>IF('Salary Detail'!C31=0,"",'Salary Detail'!C31)</f>
        <v/>
      </c>
      <c r="E21" s="473" t="str">
        <f>IF('Salary Detail'!D31=0,"",'Salary Detail'!D31)</f>
        <v/>
      </c>
      <c r="F21" s="474" t="str">
        <f>'Salary Detail'!I31</f>
        <v/>
      </c>
      <c r="G21" s="438"/>
      <c r="H21" s="441">
        <f t="shared" si="2"/>
        <v>0</v>
      </c>
      <c r="I21" s="440" t="str">
        <f t="shared" si="0"/>
        <v/>
      </c>
      <c r="J21" s="446">
        <f t="shared" si="1"/>
        <v>0</v>
      </c>
    </row>
    <row r="22" spans="1:10" ht="15" customHeight="1" x14ac:dyDescent="0.2">
      <c r="A22" s="470" t="str">
        <f>IF('Salary Detail'!P32&gt;0,'Salary Detail'!P32," ")</f>
        <v xml:space="preserve"> </v>
      </c>
      <c r="B22" s="473" t="str">
        <f>IF('Salary Detail'!A32&gt;0,'Salary Detail'!A32," ")</f>
        <v xml:space="preserve"> </v>
      </c>
      <c r="C22" s="473" t="str">
        <f>IF('Salary Detail'!B32&gt;0,'Salary Detail'!B32," ")</f>
        <v xml:space="preserve"> </v>
      </c>
      <c r="D22" s="474" t="str">
        <f>IF('Salary Detail'!C32=0,"",'Salary Detail'!C32)</f>
        <v/>
      </c>
      <c r="E22" s="473" t="str">
        <f>IF('Salary Detail'!D32=0,"",'Salary Detail'!D32)</f>
        <v/>
      </c>
      <c r="F22" s="474" t="str">
        <f>'Salary Detail'!I32</f>
        <v/>
      </c>
      <c r="G22" s="438"/>
      <c r="H22" s="441">
        <f t="shared" si="2"/>
        <v>0</v>
      </c>
      <c r="I22" s="440" t="str">
        <f t="shared" si="0"/>
        <v/>
      </c>
      <c r="J22" s="446">
        <f t="shared" si="1"/>
        <v>0</v>
      </c>
    </row>
    <row r="23" spans="1:10" ht="15" customHeight="1" x14ac:dyDescent="0.2">
      <c r="A23" s="470" t="str">
        <f>IF('Salary Detail'!P33&gt;0,'Salary Detail'!P33," ")</f>
        <v xml:space="preserve"> </v>
      </c>
      <c r="B23" s="473" t="str">
        <f>IF('Salary Detail'!A33&gt;0,'Salary Detail'!A33," ")</f>
        <v xml:space="preserve"> </v>
      </c>
      <c r="C23" s="473" t="str">
        <f>IF('Salary Detail'!B33&gt;0,'Salary Detail'!B33," ")</f>
        <v xml:space="preserve"> </v>
      </c>
      <c r="D23" s="474" t="str">
        <f>IF('Salary Detail'!C33=0,"",'Salary Detail'!C33)</f>
        <v/>
      </c>
      <c r="E23" s="473" t="str">
        <f>IF('Salary Detail'!D33=0,"",'Salary Detail'!D33)</f>
        <v/>
      </c>
      <c r="F23" s="474" t="str">
        <f>'Salary Detail'!I33</f>
        <v/>
      </c>
      <c r="G23" s="438"/>
      <c r="H23" s="441">
        <f t="shared" si="2"/>
        <v>0</v>
      </c>
      <c r="I23" s="440" t="str">
        <f t="shared" si="0"/>
        <v/>
      </c>
      <c r="J23" s="446">
        <f t="shared" si="1"/>
        <v>0</v>
      </c>
    </row>
    <row r="24" spans="1:10" ht="15" customHeight="1" x14ac:dyDescent="0.2">
      <c r="A24" s="470" t="str">
        <f>IF('Salary Detail'!P34&gt;0,'Salary Detail'!P34," ")</f>
        <v xml:space="preserve"> </v>
      </c>
      <c r="B24" s="473" t="str">
        <f>IF('Salary Detail'!A34&gt;0,'Salary Detail'!A34," ")</f>
        <v xml:space="preserve"> </v>
      </c>
      <c r="C24" s="473" t="str">
        <f>IF('Salary Detail'!B34&gt;0,'Salary Detail'!B34," ")</f>
        <v xml:space="preserve"> </v>
      </c>
      <c r="D24" s="474" t="str">
        <f>IF('Salary Detail'!C34=0,"",'Salary Detail'!C34)</f>
        <v/>
      </c>
      <c r="E24" s="473" t="str">
        <f>IF('Salary Detail'!D34=0,"",'Salary Detail'!D34)</f>
        <v/>
      </c>
      <c r="F24" s="474" t="str">
        <f>'Salary Detail'!I34</f>
        <v/>
      </c>
      <c r="G24" s="438"/>
      <c r="H24" s="441">
        <f t="shared" si="2"/>
        <v>0</v>
      </c>
      <c r="I24" s="440" t="str">
        <f t="shared" si="0"/>
        <v/>
      </c>
      <c r="J24" s="446">
        <f t="shared" si="1"/>
        <v>0</v>
      </c>
    </row>
    <row r="25" spans="1:10" ht="15" customHeight="1" x14ac:dyDescent="0.2">
      <c r="A25" s="470" t="str">
        <f>IF('Salary Detail'!P35&gt;0,'Salary Detail'!P35," ")</f>
        <v xml:space="preserve"> </v>
      </c>
      <c r="B25" s="473" t="str">
        <f>IF('Salary Detail'!A35&gt;0,'Salary Detail'!A35," ")</f>
        <v xml:space="preserve"> </v>
      </c>
      <c r="C25" s="473" t="str">
        <f>IF('Salary Detail'!B35&gt;0,'Salary Detail'!B35," ")</f>
        <v xml:space="preserve"> </v>
      </c>
      <c r="D25" s="474" t="str">
        <f>IF('Salary Detail'!C35=0,"",'Salary Detail'!C35)</f>
        <v/>
      </c>
      <c r="E25" s="473" t="str">
        <f>IF('Salary Detail'!D35=0,"",'Salary Detail'!D35)</f>
        <v/>
      </c>
      <c r="F25" s="474" t="str">
        <f>'Salary Detail'!I35</f>
        <v/>
      </c>
      <c r="G25" s="438"/>
      <c r="H25" s="441">
        <f t="shared" si="2"/>
        <v>0</v>
      </c>
      <c r="I25" s="440" t="str">
        <f t="shared" si="0"/>
        <v/>
      </c>
      <c r="J25" s="446">
        <f t="shared" si="1"/>
        <v>0</v>
      </c>
    </row>
    <row r="26" spans="1:10" ht="15" customHeight="1" x14ac:dyDescent="0.2">
      <c r="A26" s="470" t="str">
        <f>IF('Salary Detail'!P36&gt;0,'Salary Detail'!P36," ")</f>
        <v xml:space="preserve"> </v>
      </c>
      <c r="B26" s="473" t="str">
        <f>IF('Salary Detail'!A36&gt;0,'Salary Detail'!A36," ")</f>
        <v xml:space="preserve"> </v>
      </c>
      <c r="C26" s="473" t="str">
        <f>IF('Salary Detail'!B36&gt;0,'Salary Detail'!B36," ")</f>
        <v xml:space="preserve"> </v>
      </c>
      <c r="D26" s="474" t="str">
        <f>IF('Salary Detail'!C36=0,"",'Salary Detail'!C36)</f>
        <v/>
      </c>
      <c r="E26" s="473" t="str">
        <f>IF('Salary Detail'!D36=0,"",'Salary Detail'!D36)</f>
        <v/>
      </c>
      <c r="F26" s="474" t="str">
        <f>'Salary Detail'!I36</f>
        <v/>
      </c>
      <c r="G26" s="438"/>
      <c r="H26" s="441">
        <f t="shared" si="2"/>
        <v>0</v>
      </c>
      <c r="I26" s="440" t="str">
        <f t="shared" si="0"/>
        <v/>
      </c>
      <c r="J26" s="446">
        <f t="shared" si="1"/>
        <v>0</v>
      </c>
    </row>
    <row r="27" spans="1:10" ht="15" customHeight="1" x14ac:dyDescent="0.2">
      <c r="A27" s="470" t="str">
        <f>IF('Salary Detail'!P37&gt;0,'Salary Detail'!P37," ")</f>
        <v xml:space="preserve"> </v>
      </c>
      <c r="B27" s="473" t="str">
        <f>IF('Salary Detail'!A37&gt;0,'Salary Detail'!A37," ")</f>
        <v xml:space="preserve"> </v>
      </c>
      <c r="C27" s="473" t="str">
        <f>IF('Salary Detail'!B37&gt;0,'Salary Detail'!B37," ")</f>
        <v xml:space="preserve"> </v>
      </c>
      <c r="D27" s="474" t="str">
        <f>IF('Salary Detail'!C37=0,"",'Salary Detail'!C37)</f>
        <v/>
      </c>
      <c r="E27" s="473" t="str">
        <f>IF('Salary Detail'!D37=0,"",'Salary Detail'!D37)</f>
        <v/>
      </c>
      <c r="F27" s="474" t="str">
        <f>'Salary Detail'!I37</f>
        <v/>
      </c>
      <c r="G27" s="438"/>
      <c r="H27" s="441">
        <f t="shared" si="2"/>
        <v>0</v>
      </c>
      <c r="I27" s="440" t="str">
        <f t="shared" si="0"/>
        <v/>
      </c>
      <c r="J27" s="446">
        <f t="shared" si="1"/>
        <v>0</v>
      </c>
    </row>
    <row r="28" spans="1:10" ht="15" customHeight="1" x14ac:dyDescent="0.2">
      <c r="A28" s="470" t="str">
        <f>IF('Salary Detail'!P38&gt;0,'Salary Detail'!P38," ")</f>
        <v xml:space="preserve"> </v>
      </c>
      <c r="B28" s="473" t="str">
        <f>IF('Salary Detail'!A38&gt;0,'Salary Detail'!A38," ")</f>
        <v xml:space="preserve"> </v>
      </c>
      <c r="C28" s="473" t="str">
        <f>IF('Salary Detail'!B38&gt;0,'Salary Detail'!B38," ")</f>
        <v xml:space="preserve"> </v>
      </c>
      <c r="D28" s="474" t="str">
        <f>IF('Salary Detail'!C38=0,"",'Salary Detail'!C38)</f>
        <v/>
      </c>
      <c r="E28" s="473" t="str">
        <f>IF('Salary Detail'!D38=0,"",'Salary Detail'!D38)</f>
        <v/>
      </c>
      <c r="F28" s="474" t="str">
        <f>'Salary Detail'!I38</f>
        <v/>
      </c>
      <c r="G28" s="438"/>
      <c r="H28" s="441">
        <f t="shared" si="2"/>
        <v>0</v>
      </c>
      <c r="I28" s="440" t="str">
        <f t="shared" si="0"/>
        <v/>
      </c>
      <c r="J28" s="446">
        <f t="shared" si="1"/>
        <v>0</v>
      </c>
    </row>
    <row r="29" spans="1:10" ht="15" customHeight="1" x14ac:dyDescent="0.2">
      <c r="A29" s="470" t="str">
        <f>IF('Salary Detail'!P39&gt;0,'Salary Detail'!P39," ")</f>
        <v xml:space="preserve"> </v>
      </c>
      <c r="B29" s="473" t="str">
        <f>IF('Salary Detail'!A39&gt;0,'Salary Detail'!A39," ")</f>
        <v xml:space="preserve"> </v>
      </c>
      <c r="C29" s="473" t="str">
        <f>IF('Salary Detail'!B39&gt;0,'Salary Detail'!B39," ")</f>
        <v xml:space="preserve"> </v>
      </c>
      <c r="D29" s="474" t="str">
        <f>IF('Salary Detail'!C39=0,"",'Salary Detail'!C39)</f>
        <v/>
      </c>
      <c r="E29" s="473" t="str">
        <f>IF('Salary Detail'!D39=0,"",'Salary Detail'!D39)</f>
        <v/>
      </c>
      <c r="F29" s="474" t="str">
        <f>'Salary Detail'!I39</f>
        <v/>
      </c>
      <c r="G29" s="438"/>
      <c r="H29" s="441">
        <f t="shared" si="2"/>
        <v>0</v>
      </c>
      <c r="I29" s="440" t="str">
        <f t="shared" si="0"/>
        <v/>
      </c>
      <c r="J29" s="446">
        <f t="shared" si="1"/>
        <v>0</v>
      </c>
    </row>
    <row r="30" spans="1:10" ht="15" customHeight="1" x14ac:dyDescent="0.2">
      <c r="A30" s="470" t="str">
        <f>IF('Salary Detail'!P40&gt;0,'Salary Detail'!P40," ")</f>
        <v xml:space="preserve"> </v>
      </c>
      <c r="B30" s="473" t="str">
        <f>IF('Salary Detail'!A40&gt;0,'Salary Detail'!A40," ")</f>
        <v xml:space="preserve"> </v>
      </c>
      <c r="C30" s="473" t="str">
        <f>IF('Salary Detail'!B40&gt;0,'Salary Detail'!B40," ")</f>
        <v xml:space="preserve"> </v>
      </c>
      <c r="D30" s="474" t="str">
        <f>IF('Salary Detail'!C40=0,"",'Salary Detail'!C40)</f>
        <v/>
      </c>
      <c r="E30" s="473" t="str">
        <f>IF('Salary Detail'!D40=0,"",'Salary Detail'!D40)</f>
        <v/>
      </c>
      <c r="F30" s="474" t="str">
        <f>'Salary Detail'!I40</f>
        <v/>
      </c>
      <c r="G30" s="438"/>
      <c r="H30" s="441">
        <f t="shared" si="2"/>
        <v>0</v>
      </c>
      <c r="I30" s="440" t="str">
        <f t="shared" si="0"/>
        <v/>
      </c>
      <c r="J30" s="446">
        <f t="shared" si="1"/>
        <v>0</v>
      </c>
    </row>
    <row r="31" spans="1:10" ht="15" customHeight="1" x14ac:dyDescent="0.2">
      <c r="A31" s="470" t="str">
        <f>IF('Salary Detail'!P41&gt;0,'Salary Detail'!P41," ")</f>
        <v xml:space="preserve"> </v>
      </c>
      <c r="B31" s="473" t="str">
        <f>IF('Salary Detail'!A41&gt;0,'Salary Detail'!A41," ")</f>
        <v xml:space="preserve"> </v>
      </c>
      <c r="C31" s="473" t="str">
        <f>IF('Salary Detail'!B41&gt;0,'Salary Detail'!B41," ")</f>
        <v xml:space="preserve"> </v>
      </c>
      <c r="D31" s="474" t="str">
        <f>IF('Salary Detail'!C41=0,"",'Salary Detail'!C41)</f>
        <v/>
      </c>
      <c r="E31" s="473" t="str">
        <f>IF('Salary Detail'!D41=0,"",'Salary Detail'!D41)</f>
        <v/>
      </c>
      <c r="F31" s="474" t="str">
        <f>'Salary Detail'!I41</f>
        <v/>
      </c>
      <c r="G31" s="438"/>
      <c r="H31" s="441">
        <f t="shared" si="2"/>
        <v>0</v>
      </c>
      <c r="I31" s="440" t="str">
        <f t="shared" si="0"/>
        <v/>
      </c>
      <c r="J31" s="446">
        <f t="shared" si="1"/>
        <v>0</v>
      </c>
    </row>
    <row r="32" spans="1:10" ht="15" customHeight="1" x14ac:dyDescent="0.2">
      <c r="A32" s="470" t="str">
        <f>IF('Salary Detail'!P42&gt;0,'Salary Detail'!P42," ")</f>
        <v xml:space="preserve"> </v>
      </c>
      <c r="B32" s="473" t="str">
        <f>IF('Salary Detail'!A42&gt;0,'Salary Detail'!A42," ")</f>
        <v xml:space="preserve"> </v>
      </c>
      <c r="C32" s="473" t="str">
        <f>IF('Salary Detail'!B42&gt;0,'Salary Detail'!B42," ")</f>
        <v xml:space="preserve"> </v>
      </c>
      <c r="D32" s="474" t="str">
        <f>IF('Salary Detail'!C42=0,"",'Salary Detail'!C42)</f>
        <v/>
      </c>
      <c r="E32" s="473" t="str">
        <f>IF('Salary Detail'!D42=0,"",'Salary Detail'!D42)</f>
        <v/>
      </c>
      <c r="F32" s="474" t="str">
        <f>'Salary Detail'!I42</f>
        <v/>
      </c>
      <c r="G32" s="438"/>
      <c r="H32" s="441">
        <f t="shared" si="2"/>
        <v>0</v>
      </c>
      <c r="I32" s="440" t="str">
        <f t="shared" si="0"/>
        <v/>
      </c>
      <c r="J32" s="446">
        <f t="shared" si="1"/>
        <v>0</v>
      </c>
    </row>
    <row r="33" spans="1:10" ht="15" customHeight="1" x14ac:dyDescent="0.2">
      <c r="A33" s="470" t="str">
        <f>IF('Salary Detail'!P43&gt;0,'Salary Detail'!P43," ")</f>
        <v xml:space="preserve"> </v>
      </c>
      <c r="B33" s="473" t="str">
        <f>IF('Salary Detail'!A43&gt;0,'Salary Detail'!A43," ")</f>
        <v xml:space="preserve"> </v>
      </c>
      <c r="C33" s="473" t="str">
        <f>IF('Salary Detail'!B43&gt;0,'Salary Detail'!B43," ")</f>
        <v xml:space="preserve"> </v>
      </c>
      <c r="D33" s="474" t="str">
        <f>IF('Salary Detail'!C43=0,"",'Salary Detail'!C43)</f>
        <v/>
      </c>
      <c r="E33" s="473" t="str">
        <f>IF('Salary Detail'!D43=0,"",'Salary Detail'!D43)</f>
        <v/>
      </c>
      <c r="F33" s="474" t="str">
        <f>'Salary Detail'!I43</f>
        <v/>
      </c>
      <c r="G33" s="438"/>
      <c r="H33" s="441">
        <f t="shared" si="2"/>
        <v>0</v>
      </c>
      <c r="I33" s="440" t="str">
        <f t="shared" si="0"/>
        <v/>
      </c>
      <c r="J33" s="446">
        <f t="shared" si="1"/>
        <v>0</v>
      </c>
    </row>
    <row r="34" spans="1:10" ht="15" customHeight="1" x14ac:dyDescent="0.2">
      <c r="A34" s="470" t="str">
        <f>IF('Salary Detail'!P44&gt;0,'Salary Detail'!P44," ")</f>
        <v xml:space="preserve"> </v>
      </c>
      <c r="B34" s="473" t="str">
        <f>IF('Salary Detail'!A44&gt;0,'Salary Detail'!A44," ")</f>
        <v xml:space="preserve"> </v>
      </c>
      <c r="C34" s="473" t="str">
        <f>IF('Salary Detail'!B44&gt;0,'Salary Detail'!B44," ")</f>
        <v xml:space="preserve"> </v>
      </c>
      <c r="D34" s="474" t="str">
        <f>IF('Salary Detail'!C44=0,"",'Salary Detail'!C44)</f>
        <v/>
      </c>
      <c r="E34" s="473" t="str">
        <f>IF('Salary Detail'!D44=0,"",'Salary Detail'!D44)</f>
        <v/>
      </c>
      <c r="F34" s="474" t="str">
        <f>'Salary Detail'!I44</f>
        <v/>
      </c>
      <c r="G34" s="438"/>
      <c r="H34" s="441">
        <f t="shared" si="2"/>
        <v>0</v>
      </c>
      <c r="I34" s="440" t="str">
        <f t="shared" si="0"/>
        <v/>
      </c>
      <c r="J34" s="446">
        <f t="shared" si="1"/>
        <v>0</v>
      </c>
    </row>
    <row r="35" spans="1:10" ht="15" customHeight="1" x14ac:dyDescent="0.2">
      <c r="A35" s="470" t="str">
        <f>IF('Salary Detail'!P45&gt;0,'Salary Detail'!P45," ")</f>
        <v xml:space="preserve"> </v>
      </c>
      <c r="B35" s="473" t="str">
        <f>IF('Salary Detail'!A45&gt;0,'Salary Detail'!A45," ")</f>
        <v xml:space="preserve"> </v>
      </c>
      <c r="C35" s="473" t="str">
        <f>IF('Salary Detail'!B45&gt;0,'Salary Detail'!B45," ")</f>
        <v xml:space="preserve"> </v>
      </c>
      <c r="D35" s="474" t="str">
        <f>IF('Salary Detail'!C45=0,"",'Salary Detail'!C45)</f>
        <v/>
      </c>
      <c r="E35" s="473" t="str">
        <f>IF('Salary Detail'!D45=0,"",'Salary Detail'!D45)</f>
        <v/>
      </c>
      <c r="F35" s="474" t="str">
        <f>'Salary Detail'!I45</f>
        <v/>
      </c>
      <c r="G35" s="438"/>
      <c r="H35" s="441">
        <f t="shared" si="2"/>
        <v>0</v>
      </c>
      <c r="I35" s="440" t="str">
        <f t="shared" si="0"/>
        <v/>
      </c>
      <c r="J35" s="446">
        <f t="shared" si="1"/>
        <v>0</v>
      </c>
    </row>
    <row r="36" spans="1:10" ht="15" customHeight="1" x14ac:dyDescent="0.2">
      <c r="A36" s="470" t="str">
        <f>IF('Salary Detail'!P46&gt;0,'Salary Detail'!P46," ")</f>
        <v xml:space="preserve"> </v>
      </c>
      <c r="B36" s="473" t="str">
        <f>IF('Salary Detail'!A46&gt;0,'Salary Detail'!A46," ")</f>
        <v xml:space="preserve"> </v>
      </c>
      <c r="C36" s="473" t="str">
        <f>IF('Salary Detail'!B46&gt;0,'Salary Detail'!B46," ")</f>
        <v xml:space="preserve"> </v>
      </c>
      <c r="D36" s="474" t="str">
        <f>IF('Salary Detail'!C46=0,"",'Salary Detail'!C46)</f>
        <v/>
      </c>
      <c r="E36" s="473" t="str">
        <f>IF('Salary Detail'!D46=0,"",'Salary Detail'!D46)</f>
        <v/>
      </c>
      <c r="F36" s="474" t="str">
        <f>'Salary Detail'!I46</f>
        <v/>
      </c>
      <c r="G36" s="438"/>
      <c r="H36" s="441">
        <f t="shared" si="2"/>
        <v>0</v>
      </c>
      <c r="I36" s="440" t="str">
        <f t="shared" si="0"/>
        <v/>
      </c>
      <c r="J36" s="446">
        <f t="shared" si="1"/>
        <v>0</v>
      </c>
    </row>
    <row r="37" spans="1:10" ht="15" customHeight="1" x14ac:dyDescent="0.2">
      <c r="A37" s="470" t="str">
        <f>IF('Salary Detail'!P47&gt;0,'Salary Detail'!P47," ")</f>
        <v xml:space="preserve"> </v>
      </c>
      <c r="B37" s="473" t="str">
        <f>IF('Salary Detail'!A47&gt;0,'Salary Detail'!A47," ")</f>
        <v xml:space="preserve"> </v>
      </c>
      <c r="C37" s="473" t="str">
        <f>IF('Salary Detail'!B47&gt;0,'Salary Detail'!B47," ")</f>
        <v xml:space="preserve"> </v>
      </c>
      <c r="D37" s="474" t="str">
        <f>IF('Salary Detail'!C47=0,"",'Salary Detail'!C47)</f>
        <v/>
      </c>
      <c r="E37" s="473" t="str">
        <f>IF('Salary Detail'!D47=0,"",'Salary Detail'!D47)</f>
        <v/>
      </c>
      <c r="F37" s="474" t="str">
        <f>'Salary Detail'!I47</f>
        <v/>
      </c>
      <c r="G37" s="438"/>
      <c r="H37" s="441">
        <f t="shared" si="2"/>
        <v>0</v>
      </c>
      <c r="I37" s="440" t="str">
        <f t="shared" si="0"/>
        <v/>
      </c>
      <c r="J37" s="446">
        <f t="shared" si="1"/>
        <v>0</v>
      </c>
    </row>
    <row r="38" spans="1:10" ht="15" customHeight="1" x14ac:dyDescent="0.2">
      <c r="A38" s="470" t="str">
        <f>IF('Salary Detail'!P48&gt;0,'Salary Detail'!P48," ")</f>
        <v xml:space="preserve"> </v>
      </c>
      <c r="B38" s="473" t="str">
        <f>IF('Salary Detail'!A48&gt;0,'Salary Detail'!A48," ")</f>
        <v xml:space="preserve"> </v>
      </c>
      <c r="C38" s="473" t="str">
        <f>IF('Salary Detail'!B48&gt;0,'Salary Detail'!B48," ")</f>
        <v xml:space="preserve"> </v>
      </c>
      <c r="D38" s="474" t="str">
        <f>IF('Salary Detail'!C48=0,"",'Salary Detail'!C48)</f>
        <v/>
      </c>
      <c r="E38" s="473" t="str">
        <f>IF('Salary Detail'!D48=0,"",'Salary Detail'!D48)</f>
        <v/>
      </c>
      <c r="F38" s="474" t="str">
        <f>'Salary Detail'!I48</f>
        <v/>
      </c>
      <c r="G38" s="438"/>
      <c r="H38" s="441">
        <f t="shared" si="2"/>
        <v>0</v>
      </c>
      <c r="I38" s="440" t="str">
        <f t="shared" si="0"/>
        <v/>
      </c>
      <c r="J38" s="446">
        <f t="shared" si="1"/>
        <v>0</v>
      </c>
    </row>
    <row r="39" spans="1:10" ht="15" customHeight="1" x14ac:dyDescent="0.2">
      <c r="A39" s="470" t="str">
        <f>IF('Salary Detail'!P49&gt;0,'Salary Detail'!P49," ")</f>
        <v xml:space="preserve"> </v>
      </c>
      <c r="B39" s="473" t="str">
        <f>IF('Salary Detail'!A49&gt;0,'Salary Detail'!A49," ")</f>
        <v xml:space="preserve"> </v>
      </c>
      <c r="C39" s="473" t="str">
        <f>IF('Salary Detail'!B49&gt;0,'Salary Detail'!B49," ")</f>
        <v xml:space="preserve"> </v>
      </c>
      <c r="D39" s="474" t="str">
        <f>IF('Salary Detail'!C49=0,"",'Salary Detail'!C49)</f>
        <v/>
      </c>
      <c r="E39" s="473" t="str">
        <f>IF('Salary Detail'!D49=0,"",'Salary Detail'!D49)</f>
        <v/>
      </c>
      <c r="F39" s="474" t="str">
        <f>'Salary Detail'!I49</f>
        <v/>
      </c>
      <c r="G39" s="438"/>
      <c r="H39" s="441">
        <f t="shared" si="2"/>
        <v>0</v>
      </c>
      <c r="I39" s="440" t="str">
        <f t="shared" si="0"/>
        <v/>
      </c>
      <c r="J39" s="446">
        <f t="shared" si="1"/>
        <v>0</v>
      </c>
    </row>
    <row r="40" spans="1:10" ht="15" customHeight="1" x14ac:dyDescent="0.2">
      <c r="A40" s="470" t="str">
        <f>IF('Salary Detail'!P50&gt;0,'Salary Detail'!P50," ")</f>
        <v xml:space="preserve"> </v>
      </c>
      <c r="B40" s="473" t="str">
        <f>IF('Salary Detail'!A50&gt;0,'Salary Detail'!A50," ")</f>
        <v xml:space="preserve"> </v>
      </c>
      <c r="C40" s="473" t="str">
        <f>IF('Salary Detail'!B50&gt;0,'Salary Detail'!B50," ")</f>
        <v xml:space="preserve"> </v>
      </c>
      <c r="D40" s="474" t="str">
        <f>IF('Salary Detail'!C50=0,"",'Salary Detail'!C50)</f>
        <v/>
      </c>
      <c r="E40" s="473" t="str">
        <f>IF('Salary Detail'!D50=0,"",'Salary Detail'!D50)</f>
        <v/>
      </c>
      <c r="F40" s="474" t="str">
        <f>'Salary Detail'!I50</f>
        <v/>
      </c>
      <c r="G40" s="438"/>
      <c r="H40" s="441">
        <f t="shared" si="2"/>
        <v>0</v>
      </c>
      <c r="I40" s="440" t="str">
        <f t="shared" si="0"/>
        <v/>
      </c>
      <c r="J40" s="446">
        <f t="shared" si="1"/>
        <v>0</v>
      </c>
    </row>
    <row r="41" spans="1:10" ht="15" customHeight="1" x14ac:dyDescent="0.2">
      <c r="A41" s="470" t="str">
        <f>IF('Salary Detail'!P51&gt;0,'Salary Detail'!P51," ")</f>
        <v xml:space="preserve"> </v>
      </c>
      <c r="B41" s="473" t="str">
        <f>IF('Salary Detail'!A51&gt;0,'Salary Detail'!A51," ")</f>
        <v xml:space="preserve"> </v>
      </c>
      <c r="C41" s="473" t="str">
        <f>IF('Salary Detail'!B51&gt;0,'Salary Detail'!B51," ")</f>
        <v xml:space="preserve"> </v>
      </c>
      <c r="D41" s="474" t="str">
        <f>IF('Salary Detail'!C51=0,"",'Salary Detail'!C51)</f>
        <v/>
      </c>
      <c r="E41" s="473" t="str">
        <f>IF('Salary Detail'!D51=0,"",'Salary Detail'!D51)</f>
        <v/>
      </c>
      <c r="F41" s="474" t="str">
        <f>'Salary Detail'!I51</f>
        <v/>
      </c>
      <c r="G41" s="438"/>
      <c r="H41" s="441">
        <f t="shared" si="2"/>
        <v>0</v>
      </c>
      <c r="I41" s="440" t="str">
        <f t="shared" si="0"/>
        <v/>
      </c>
      <c r="J41" s="446">
        <f t="shared" si="1"/>
        <v>0</v>
      </c>
    </row>
    <row r="42" spans="1:10" ht="15" customHeight="1" x14ac:dyDescent="0.2">
      <c r="A42" s="470" t="str">
        <f>IF('Salary Detail'!P52&gt;0,'Salary Detail'!P52," ")</f>
        <v xml:space="preserve"> </v>
      </c>
      <c r="B42" s="473" t="str">
        <f>IF('Salary Detail'!A52&gt;0,'Salary Detail'!A52," ")</f>
        <v xml:space="preserve"> </v>
      </c>
      <c r="C42" s="473" t="str">
        <f>IF('Salary Detail'!B52&gt;0,'Salary Detail'!B52," ")</f>
        <v xml:space="preserve"> </v>
      </c>
      <c r="D42" s="474" t="str">
        <f>IF('Salary Detail'!C52=0,"",'Salary Detail'!C52)</f>
        <v/>
      </c>
      <c r="E42" s="473" t="str">
        <f>IF('Salary Detail'!D52=0,"",'Salary Detail'!D52)</f>
        <v/>
      </c>
      <c r="F42" s="474" t="str">
        <f>'Salary Detail'!I52</f>
        <v/>
      </c>
      <c r="G42" s="438"/>
      <c r="H42" s="441">
        <f t="shared" si="2"/>
        <v>0</v>
      </c>
      <c r="I42" s="440" t="str">
        <f t="shared" si="0"/>
        <v/>
      </c>
      <c r="J42" s="446">
        <f t="shared" si="1"/>
        <v>0</v>
      </c>
    </row>
    <row r="43" spans="1:10" ht="15" customHeight="1" x14ac:dyDescent="0.2">
      <c r="A43" s="470" t="str">
        <f>IF('Salary Detail'!P53&gt;0,'Salary Detail'!P53," ")</f>
        <v xml:space="preserve"> </v>
      </c>
      <c r="B43" s="473" t="str">
        <f>IF('Salary Detail'!A53&gt;0,'Salary Detail'!A53," ")</f>
        <v xml:space="preserve"> </v>
      </c>
      <c r="C43" s="473" t="str">
        <f>IF('Salary Detail'!B53&gt;0,'Salary Detail'!B53," ")</f>
        <v xml:space="preserve"> </v>
      </c>
      <c r="D43" s="474" t="str">
        <f>IF('Salary Detail'!C53=0,"",'Salary Detail'!C53)</f>
        <v/>
      </c>
      <c r="E43" s="473" t="str">
        <f>IF('Salary Detail'!D53=0,"",'Salary Detail'!D53)</f>
        <v/>
      </c>
      <c r="F43" s="474" t="str">
        <f>'Salary Detail'!I53</f>
        <v/>
      </c>
      <c r="G43" s="438"/>
      <c r="H43" s="441">
        <f t="shared" si="2"/>
        <v>0</v>
      </c>
      <c r="I43" s="440" t="str">
        <f t="shared" si="0"/>
        <v/>
      </c>
      <c r="J43" s="446">
        <f t="shared" si="1"/>
        <v>0</v>
      </c>
    </row>
    <row r="44" spans="1:10" ht="15" customHeight="1" x14ac:dyDescent="0.2">
      <c r="A44" s="470" t="str">
        <f>IF('Salary Detail'!P54&gt;0,'Salary Detail'!P54," ")</f>
        <v xml:space="preserve"> </v>
      </c>
      <c r="B44" s="473" t="str">
        <f>IF('Salary Detail'!A54&gt;0,'Salary Detail'!A54," ")</f>
        <v xml:space="preserve"> </v>
      </c>
      <c r="C44" s="473" t="str">
        <f>IF('Salary Detail'!B54&gt;0,'Salary Detail'!B54," ")</f>
        <v xml:space="preserve"> </v>
      </c>
      <c r="D44" s="474" t="str">
        <f>IF('Salary Detail'!C54=0,"",'Salary Detail'!C54)</f>
        <v/>
      </c>
      <c r="E44" s="473" t="str">
        <f>IF('Salary Detail'!D54=0,"",'Salary Detail'!D54)</f>
        <v/>
      </c>
      <c r="F44" s="474" t="str">
        <f>'Salary Detail'!I54</f>
        <v/>
      </c>
      <c r="G44" s="438"/>
      <c r="H44" s="441">
        <f t="shared" si="2"/>
        <v>0</v>
      </c>
      <c r="I44" s="440" t="str">
        <f t="shared" si="0"/>
        <v/>
      </c>
      <c r="J44" s="446">
        <f t="shared" si="1"/>
        <v>0</v>
      </c>
    </row>
    <row r="45" spans="1:10" ht="15" customHeight="1" x14ac:dyDescent="0.2">
      <c r="A45" s="470" t="str">
        <f>IF('Salary Detail'!P55&gt;0,'Salary Detail'!P55," ")</f>
        <v xml:space="preserve"> </v>
      </c>
      <c r="B45" s="473" t="str">
        <f>IF('Salary Detail'!A55&gt;0,'Salary Detail'!A55," ")</f>
        <v xml:space="preserve"> </v>
      </c>
      <c r="C45" s="473" t="str">
        <f>IF('Salary Detail'!B55&gt;0,'Salary Detail'!B55," ")</f>
        <v xml:space="preserve"> </v>
      </c>
      <c r="D45" s="474" t="str">
        <f>IF('Salary Detail'!C55=0,"",'Salary Detail'!C55)</f>
        <v/>
      </c>
      <c r="E45" s="473" t="str">
        <f>IF('Salary Detail'!D55=0,"",'Salary Detail'!D55)</f>
        <v/>
      </c>
      <c r="F45" s="474" t="str">
        <f>'Salary Detail'!I55</f>
        <v/>
      </c>
      <c r="G45" s="438"/>
      <c r="H45" s="441">
        <f t="shared" si="2"/>
        <v>0</v>
      </c>
      <c r="I45" s="440" t="str">
        <f t="shared" si="0"/>
        <v/>
      </c>
      <c r="J45" s="446">
        <f t="shared" si="1"/>
        <v>0</v>
      </c>
    </row>
    <row r="46" spans="1:10" ht="15" customHeight="1" x14ac:dyDescent="0.2">
      <c r="A46" s="470" t="str">
        <f>IF('Salary Detail'!P56&gt;0,'Salary Detail'!P56," ")</f>
        <v xml:space="preserve"> </v>
      </c>
      <c r="B46" s="473" t="str">
        <f>IF('Salary Detail'!A56&gt;0,'Salary Detail'!A56," ")</f>
        <v xml:space="preserve"> </v>
      </c>
      <c r="C46" s="473" t="str">
        <f>IF('Salary Detail'!B56&gt;0,'Salary Detail'!B56," ")</f>
        <v xml:space="preserve"> </v>
      </c>
      <c r="D46" s="474" t="str">
        <f>IF('Salary Detail'!C56=0,"",'Salary Detail'!C56)</f>
        <v/>
      </c>
      <c r="E46" s="473" t="str">
        <f>IF('Salary Detail'!D56=0,"",'Salary Detail'!D56)</f>
        <v/>
      </c>
      <c r="F46" s="474" t="str">
        <f>'Salary Detail'!I56</f>
        <v/>
      </c>
      <c r="G46" s="438"/>
      <c r="H46" s="441">
        <f t="shared" si="2"/>
        <v>0</v>
      </c>
      <c r="I46" s="440" t="str">
        <f t="shared" si="0"/>
        <v/>
      </c>
      <c r="J46" s="446">
        <f t="shared" si="1"/>
        <v>0</v>
      </c>
    </row>
    <row r="47" spans="1:10" ht="15" customHeight="1" x14ac:dyDescent="0.2">
      <c r="A47" s="470" t="str">
        <f>IF('Salary Detail'!P57&gt;0,'Salary Detail'!P57," ")</f>
        <v xml:space="preserve"> </v>
      </c>
      <c r="B47" s="473" t="str">
        <f>IF('Salary Detail'!A57&gt;0,'Salary Detail'!A57," ")</f>
        <v xml:space="preserve"> </v>
      </c>
      <c r="C47" s="473" t="str">
        <f>IF('Salary Detail'!B57&gt;0,'Salary Detail'!B57," ")</f>
        <v xml:space="preserve"> </v>
      </c>
      <c r="D47" s="474" t="str">
        <f>IF('Salary Detail'!C57=0,"",'Salary Detail'!C57)</f>
        <v/>
      </c>
      <c r="E47" s="473" t="str">
        <f>IF('Salary Detail'!D57=0,"",'Salary Detail'!D57)</f>
        <v/>
      </c>
      <c r="F47" s="474" t="str">
        <f>'Salary Detail'!I57</f>
        <v/>
      </c>
      <c r="G47" s="438"/>
      <c r="H47" s="441">
        <f t="shared" si="2"/>
        <v>0</v>
      </c>
      <c r="I47" s="440" t="str">
        <f t="shared" si="0"/>
        <v/>
      </c>
      <c r="J47" s="446">
        <f t="shared" si="1"/>
        <v>0</v>
      </c>
    </row>
    <row r="48" spans="1:10" ht="15" customHeight="1" x14ac:dyDescent="0.2">
      <c r="A48" s="470" t="str">
        <f>IF('Salary Detail'!P58&gt;0,'Salary Detail'!P58," ")</f>
        <v xml:space="preserve"> </v>
      </c>
      <c r="B48" s="473" t="str">
        <f>IF('Salary Detail'!A58&gt;0,'Salary Detail'!A58," ")</f>
        <v xml:space="preserve"> </v>
      </c>
      <c r="C48" s="473" t="str">
        <f>IF('Salary Detail'!B58&gt;0,'Salary Detail'!B58," ")</f>
        <v xml:space="preserve"> </v>
      </c>
      <c r="D48" s="474" t="str">
        <f>IF('Salary Detail'!C58=0,"",'Salary Detail'!C58)</f>
        <v/>
      </c>
      <c r="E48" s="473" t="str">
        <f>IF('Salary Detail'!D58=0,"",'Salary Detail'!D58)</f>
        <v/>
      </c>
      <c r="F48" s="474" t="str">
        <f>'Salary Detail'!I58</f>
        <v/>
      </c>
      <c r="G48" s="438"/>
      <c r="H48" s="441">
        <f t="shared" si="2"/>
        <v>0</v>
      </c>
      <c r="I48" s="440" t="str">
        <f t="shared" si="0"/>
        <v/>
      </c>
      <c r="J48" s="446">
        <f t="shared" si="1"/>
        <v>0</v>
      </c>
    </row>
    <row r="49" spans="1:10" ht="15" customHeight="1" x14ac:dyDescent="0.2">
      <c r="A49" s="470" t="str">
        <f>IF('Salary Detail'!P59&gt;0,'Salary Detail'!P59," ")</f>
        <v xml:space="preserve"> </v>
      </c>
      <c r="B49" s="473" t="str">
        <f>IF('Salary Detail'!A59&gt;0,'Salary Detail'!A59," ")</f>
        <v xml:space="preserve"> </v>
      </c>
      <c r="C49" s="473" t="str">
        <f>IF('Salary Detail'!B59&gt;0,'Salary Detail'!B59," ")</f>
        <v xml:space="preserve"> </v>
      </c>
      <c r="D49" s="474" t="str">
        <f>IF('Salary Detail'!C59=0,"",'Salary Detail'!C59)</f>
        <v/>
      </c>
      <c r="E49" s="473" t="str">
        <f>IF('Salary Detail'!D59=0,"",'Salary Detail'!D59)</f>
        <v/>
      </c>
      <c r="F49" s="474" t="str">
        <f>'Salary Detail'!I59</f>
        <v/>
      </c>
      <c r="G49" s="438"/>
      <c r="H49" s="441">
        <f t="shared" si="2"/>
        <v>0</v>
      </c>
      <c r="I49" s="440" t="str">
        <f t="shared" si="0"/>
        <v/>
      </c>
      <c r="J49" s="446">
        <f t="shared" si="1"/>
        <v>0</v>
      </c>
    </row>
    <row r="50" spans="1:10" ht="15" customHeight="1" x14ac:dyDescent="0.2">
      <c r="A50" s="470" t="str">
        <f>IF('Salary Detail'!P60&gt;0,'Salary Detail'!P60," ")</f>
        <v xml:space="preserve"> </v>
      </c>
      <c r="B50" s="473" t="str">
        <f>IF('Salary Detail'!A60&gt;0,'Salary Detail'!A60," ")</f>
        <v xml:space="preserve"> </v>
      </c>
      <c r="C50" s="473" t="str">
        <f>IF('Salary Detail'!B60&gt;0,'Salary Detail'!B60," ")</f>
        <v xml:space="preserve"> </v>
      </c>
      <c r="D50" s="474" t="str">
        <f>IF('Salary Detail'!C60=0,"",'Salary Detail'!C60)</f>
        <v/>
      </c>
      <c r="E50" s="473" t="str">
        <f>IF('Salary Detail'!D60=0,"",'Salary Detail'!D60)</f>
        <v/>
      </c>
      <c r="F50" s="474" t="str">
        <f>'Salary Detail'!I60</f>
        <v/>
      </c>
      <c r="G50" s="438"/>
      <c r="H50" s="441">
        <f t="shared" si="2"/>
        <v>0</v>
      </c>
      <c r="I50" s="440" t="str">
        <f t="shared" si="0"/>
        <v/>
      </c>
      <c r="J50" s="446">
        <f t="shared" si="1"/>
        <v>0</v>
      </c>
    </row>
    <row r="51" spans="1:10" ht="15" customHeight="1" x14ac:dyDescent="0.2">
      <c r="A51" s="470" t="str">
        <f>IF('Salary Detail'!P61&gt;0,'Salary Detail'!P61," ")</f>
        <v xml:space="preserve"> </v>
      </c>
      <c r="B51" s="473" t="str">
        <f>IF('Salary Detail'!A61&gt;0,'Salary Detail'!A61," ")</f>
        <v xml:space="preserve"> </v>
      </c>
      <c r="C51" s="473" t="str">
        <f>IF('Salary Detail'!B61&gt;0,'Salary Detail'!B61," ")</f>
        <v xml:space="preserve"> </v>
      </c>
      <c r="D51" s="474" t="str">
        <f>IF('Salary Detail'!C61=0,"",'Salary Detail'!C61)</f>
        <v/>
      </c>
      <c r="E51" s="473" t="str">
        <f>IF('Salary Detail'!D61=0,"",'Salary Detail'!D61)</f>
        <v/>
      </c>
      <c r="F51" s="474" t="str">
        <f>'Salary Detail'!I61</f>
        <v/>
      </c>
      <c r="G51" s="438"/>
      <c r="H51" s="441">
        <f t="shared" si="2"/>
        <v>0</v>
      </c>
      <c r="I51" s="440" t="str">
        <f t="shared" si="0"/>
        <v/>
      </c>
      <c r="J51" s="446">
        <f t="shared" si="1"/>
        <v>0</v>
      </c>
    </row>
    <row r="52" spans="1:10" ht="15" customHeight="1" x14ac:dyDescent="0.2">
      <c r="A52" s="470" t="str">
        <f>IF('Salary Detail'!P62&gt;0,'Salary Detail'!P62," ")</f>
        <v xml:space="preserve"> </v>
      </c>
      <c r="B52" s="473" t="str">
        <f>IF('Salary Detail'!A62&gt;0,'Salary Detail'!A62," ")</f>
        <v xml:space="preserve"> </v>
      </c>
      <c r="C52" s="473" t="str">
        <f>IF('Salary Detail'!B62&gt;0,'Salary Detail'!B62," ")</f>
        <v xml:space="preserve"> </v>
      </c>
      <c r="D52" s="474" t="str">
        <f>IF('Salary Detail'!C62=0,"",'Salary Detail'!C62)</f>
        <v/>
      </c>
      <c r="E52" s="473" t="str">
        <f>IF('Salary Detail'!D62=0,"",'Salary Detail'!D62)</f>
        <v/>
      </c>
      <c r="F52" s="474" t="str">
        <f>'Salary Detail'!I62</f>
        <v/>
      </c>
      <c r="G52" s="438"/>
      <c r="H52" s="441">
        <f t="shared" si="2"/>
        <v>0</v>
      </c>
      <c r="I52" s="440" t="str">
        <f t="shared" si="0"/>
        <v/>
      </c>
      <c r="J52" s="446">
        <f t="shared" si="1"/>
        <v>0</v>
      </c>
    </row>
    <row r="53" spans="1:10" ht="15" customHeight="1" x14ac:dyDescent="0.2">
      <c r="A53" s="470" t="str">
        <f>IF('Salary Detail'!P63&gt;0,'Salary Detail'!P63," ")</f>
        <v xml:space="preserve"> </v>
      </c>
      <c r="B53" s="476" t="str">
        <f>IF('Salary Detail'!A63&gt;0,'Salary Detail'!A63," ")</f>
        <v xml:space="preserve"> </v>
      </c>
      <c r="C53" s="477" t="str">
        <f>IF('Salary Detail'!B63&gt;0,'Salary Detail'!B63," ")</f>
        <v xml:space="preserve"> </v>
      </c>
      <c r="D53" s="478" t="str">
        <f>IF('Salary Detail'!C63=0,"",'Salary Detail'!C63)</f>
        <v/>
      </c>
      <c r="E53" s="477" t="str">
        <f>IF('Salary Detail'!D63=0,"",'Salary Detail'!D63)</f>
        <v/>
      </c>
      <c r="F53" s="478" t="str">
        <f>'Salary Detail'!I63</f>
        <v/>
      </c>
      <c r="G53" s="439"/>
      <c r="H53" s="441">
        <f t="shared" si="2"/>
        <v>0</v>
      </c>
      <c r="I53" s="631" t="str">
        <f t="shared" si="0"/>
        <v/>
      </c>
      <c r="J53" s="446">
        <f t="shared" si="1"/>
        <v>0</v>
      </c>
    </row>
    <row r="54" spans="1:10" ht="15" customHeight="1" x14ac:dyDescent="0.2">
      <c r="B54" s="949" t="s">
        <v>313</v>
      </c>
      <c r="C54" s="949"/>
      <c r="D54" s="949"/>
      <c r="E54" s="949"/>
      <c r="F54" s="949"/>
      <c r="G54" s="949"/>
      <c r="H54" s="450"/>
      <c r="I54" s="451">
        <f>SUM(I14:I53)</f>
        <v>0</v>
      </c>
    </row>
    <row r="55" spans="1:10" ht="15" customHeight="1" x14ac:dyDescent="0.2">
      <c r="B55" s="352" t="str">
        <f>IF('Salary Detail'!A65&gt;0,'Salary Detail'!A65," ")</f>
        <v xml:space="preserve"> </v>
      </c>
    </row>
    <row r="56" spans="1:10" ht="15" customHeight="1" x14ac:dyDescent="0.2">
      <c r="B56" s="352" t="str">
        <f>IF('Salary Detail'!A66&gt;0,'Salary Detail'!A66," ")</f>
        <v xml:space="preserve"> </v>
      </c>
    </row>
    <row r="57" spans="1:10" ht="15" customHeight="1" x14ac:dyDescent="0.2">
      <c r="B57" s="352" t="str">
        <f>IF('Salary Detail'!A67&gt;0,'Salary Detail'!A67," ")</f>
        <v xml:space="preserve"> </v>
      </c>
    </row>
    <row r="58" spans="1:10" ht="15" customHeight="1" x14ac:dyDescent="0.2">
      <c r="B58" s="352"/>
    </row>
    <row r="59" spans="1:10" ht="15" customHeight="1" x14ac:dyDescent="0.2">
      <c r="B59" s="352"/>
    </row>
    <row r="60" spans="1:10" ht="15" customHeight="1" x14ac:dyDescent="0.2">
      <c r="B60" s="352" t="str">
        <f>IF('Salary Detail'!A70&gt;0,'Salary Detail'!A70," ")</f>
        <v xml:space="preserve"> </v>
      </c>
    </row>
    <row r="61" spans="1:10" ht="15" customHeight="1" x14ac:dyDescent="0.2">
      <c r="B61" s="352" t="str">
        <f>IF('Salary Detail'!A71&gt;0,'Salary Detail'!A71," ")</f>
        <v xml:space="preserve"> </v>
      </c>
    </row>
    <row r="62" spans="1:10" ht="15" customHeight="1" x14ac:dyDescent="0.2">
      <c r="B62" s="352" t="str">
        <f>IF('Salary Detail'!A72&gt;0,'Salary Detail'!A72," ")</f>
        <v xml:space="preserve"> </v>
      </c>
    </row>
    <row r="63" spans="1:10" ht="15" customHeight="1" x14ac:dyDescent="0.2">
      <c r="B63" s="352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mvsY9PD+plEnkNdF1hd8fF8dvxsVsaYPFZHykmhf3XB6NRTTwJhOnJRfAbodz0nwYM/VNqD0XizrjpqU/hwhtA==" saltValue="blBvEvB9P255oT0bw/K0h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50" t="s">
        <v>229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</row>
    <row r="2" spans="1:13" x14ac:dyDescent="0.2">
      <c r="A2" s="951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</row>
    <row r="3" spans="1:13" ht="12.95" customHeight="1" x14ac:dyDescent="0.2">
      <c r="A3" s="375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 xml:space="preserve"> NON FEDERAL/ NON Standard F&amp;A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52" t="str">
        <f>IF('Salary Detail'!E5=0,"",'Salary Detail'!E5)</f>
        <v/>
      </c>
      <c r="G6" s="899"/>
      <c r="H6" s="899"/>
      <c r="I6" s="899"/>
      <c r="J6" s="159"/>
      <c r="K6" s="159"/>
      <c r="L6" s="159"/>
    </row>
    <row r="7" spans="1:13" ht="12.95" customHeight="1" x14ac:dyDescent="0.2">
      <c r="E7" s="77" t="s">
        <v>8</v>
      </c>
      <c r="F7" s="952" t="str">
        <f>IF('Salary Detail'!E6=0,"",'Salary Detail'!E6)</f>
        <v/>
      </c>
      <c r="G7" s="899"/>
      <c r="H7" s="899"/>
      <c r="I7" s="899"/>
      <c r="J7" s="159"/>
      <c r="K7" s="159"/>
      <c r="L7" s="159"/>
      <c r="M7" s="78"/>
    </row>
    <row r="8" spans="1:13" ht="12.95" customHeight="1" x14ac:dyDescent="0.2">
      <c r="E8" s="77" t="s">
        <v>122</v>
      </c>
      <c r="F8" s="952" t="str">
        <f>IF('Salary Detail'!E7=0,"",'Salary Detail'!E7)</f>
        <v/>
      </c>
      <c r="G8" s="899"/>
      <c r="H8" s="899"/>
      <c r="I8" s="899"/>
      <c r="J8" s="147"/>
      <c r="K8" s="147"/>
      <c r="L8" s="147"/>
      <c r="M8" s="78"/>
    </row>
    <row r="9" spans="1:13" ht="12.95" customHeight="1" x14ac:dyDescent="0.2">
      <c r="E9" s="77" t="s">
        <v>10</v>
      </c>
      <c r="F9" s="952" t="str">
        <f>IF('Salary Detail'!E8=0,"",'Salary Detail'!E8)</f>
        <v/>
      </c>
      <c r="G9" s="899"/>
      <c r="H9" s="899"/>
      <c r="I9" s="899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222</v>
      </c>
      <c r="B12" s="50" t="s">
        <v>67</v>
      </c>
      <c r="C12" s="56" t="s">
        <v>269</v>
      </c>
      <c r="D12" s="56" t="s">
        <v>270</v>
      </c>
      <c r="E12" s="56" t="s">
        <v>268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248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3"/>
      <c r="M53" s="73" t="str">
        <f>IF(SUM(M13:M52)=0,"",SUM(M13:M52))</f>
        <v/>
      </c>
    </row>
    <row r="54" spans="1:13" ht="12.95" customHeight="1" x14ac:dyDescent="0.2">
      <c r="A54" s="57" t="s">
        <v>253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7" t="s">
        <v>256</v>
      </c>
      <c r="L54" s="51" t="str">
        <f>IF(SUM(B53:K53)=0,"",SUM(B53:K53))</f>
        <v/>
      </c>
      <c r="M54" s="370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4" t="str">
        <f>IF(SUM(B55:K55)=0,"",SUM(B55:K55))</f>
        <v/>
      </c>
      <c r="M55" s="371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69" t="str">
        <f>IF(SUM(B56:K56)=0,"",SUM(B56:K56))</f>
        <v/>
      </c>
      <c r="M56" s="372" t="s">
        <v>258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2" customFormat="1" ht="12.95" customHeight="1" x14ac:dyDescent="0.2">
      <c r="A58" s="380"/>
      <c r="B58" s="72"/>
      <c r="C58" s="72"/>
      <c r="D58" s="72"/>
      <c r="E58" s="72"/>
      <c r="F58" s="72"/>
      <c r="G58" s="381"/>
      <c r="H58" s="72"/>
      <c r="I58" s="72"/>
      <c r="J58" s="72"/>
      <c r="K58" s="72"/>
      <c r="L58" s="72"/>
    </row>
    <row r="59" spans="1:13" s="382" customFormat="1" ht="12.95" customHeight="1" x14ac:dyDescent="0.2">
      <c r="A59" s="955" t="s">
        <v>273</v>
      </c>
      <c r="B59" s="954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52" t="str">
        <f>IF('Salary Detail'!E5=0,"",'Salary Detail'!E5)</f>
        <v/>
      </c>
      <c r="G62" s="899"/>
      <c r="H62" s="899"/>
      <c r="I62" s="899"/>
      <c r="J62" s="159"/>
      <c r="K62" s="159"/>
      <c r="L62" s="159"/>
    </row>
    <row r="63" spans="1:13" ht="12.95" customHeight="1" x14ac:dyDescent="0.2">
      <c r="E63" s="77" t="s">
        <v>8</v>
      </c>
      <c r="F63" s="952" t="str">
        <f>IF('Salary Detail'!E6=0,"",'Salary Detail'!E6)</f>
        <v/>
      </c>
      <c r="G63" s="899"/>
      <c r="H63" s="899"/>
      <c r="I63" s="899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52" t="str">
        <f>IF('Salary Detail'!E7=0,"",'Salary Detail'!E7)</f>
        <v/>
      </c>
      <c r="G64" s="899"/>
      <c r="H64" s="899"/>
      <c r="I64" s="899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52" t="str">
        <f>IF('Salary Detail'!E8=0,"",'Salary Detail'!E8)</f>
        <v/>
      </c>
      <c r="G65" s="899"/>
      <c r="H65" s="899"/>
      <c r="I65" s="899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79" t="s">
        <v>272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269</v>
      </c>
      <c r="D68" s="56" t="s">
        <v>270</v>
      </c>
      <c r="E68" s="56" t="s">
        <v>268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248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3"/>
      <c r="M109" s="73" t="str">
        <f>IF(SUM(M69:M108)=0,"",SUM(M69:M108))</f>
        <v/>
      </c>
    </row>
    <row r="110" spans="1:13" ht="12.95" customHeight="1" x14ac:dyDescent="0.2">
      <c r="A110" s="384" t="s">
        <v>275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7" t="s">
        <v>256</v>
      </c>
      <c r="L110" s="51" t="str">
        <f>IF(SUM(B109:K109)=0,"",SUM(B109:K109))</f>
        <v/>
      </c>
      <c r="M110" s="370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4" t="str">
        <f>IF(SUM(B111:K111)=0,"",SUM(B111:K111))</f>
        <v/>
      </c>
      <c r="M111" s="371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69" t="str">
        <f>IF(SUM(B112:K112)=0,"",SUM(B112:K112))</f>
        <v/>
      </c>
      <c r="M112" s="383" t="s">
        <v>274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5"/>
      <c r="M113" s="386"/>
    </row>
    <row r="114" spans="1:13" ht="21" customHeight="1" x14ac:dyDescent="0.2">
      <c r="A114" s="955" t="s">
        <v>273</v>
      </c>
      <c r="B114" s="954"/>
      <c r="C114" s="954"/>
      <c r="D114" s="954"/>
      <c r="E114" s="954"/>
      <c r="F114" s="954"/>
      <c r="G114" s="954"/>
      <c r="H114" s="954"/>
      <c r="I114" s="954"/>
      <c r="J114" s="954"/>
      <c r="K114" s="954"/>
      <c r="L114" s="954"/>
      <c r="M114" s="954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52" t="str">
        <f>IF('Salary Detail'!E5=0,"",'Salary Detail'!E5)</f>
        <v/>
      </c>
      <c r="G117" s="899"/>
      <c r="H117" s="899"/>
      <c r="I117" s="899"/>
      <c r="J117" s="159"/>
      <c r="K117" s="159"/>
      <c r="L117" s="159"/>
    </row>
    <row r="118" spans="1:13" x14ac:dyDescent="0.2">
      <c r="E118" s="77" t="s">
        <v>8</v>
      </c>
      <c r="F118" s="952" t="str">
        <f>IF('Salary Detail'!E6=0,"",'Salary Detail'!E6)</f>
        <v/>
      </c>
      <c r="G118" s="899"/>
      <c r="H118" s="899"/>
      <c r="I118" s="899"/>
      <c r="J118" s="159"/>
      <c r="K118" s="159"/>
      <c r="L118" s="159"/>
      <c r="M118" s="78"/>
    </row>
    <row r="119" spans="1:13" x14ac:dyDescent="0.2">
      <c r="E119" s="77" t="s">
        <v>122</v>
      </c>
      <c r="F119" s="952" t="str">
        <f>IF('Salary Detail'!E7=0,"",'Salary Detail'!E7)</f>
        <v/>
      </c>
      <c r="G119" s="899"/>
      <c r="H119" s="899"/>
      <c r="I119" s="899"/>
      <c r="J119" s="147"/>
      <c r="K119" s="147"/>
      <c r="L119" s="147"/>
      <c r="M119" s="78"/>
    </row>
    <row r="120" spans="1:13" x14ac:dyDescent="0.2">
      <c r="E120" s="77" t="s">
        <v>10</v>
      </c>
      <c r="F120" s="952" t="str">
        <f>IF('Salary Detail'!E8=0,"",'Salary Detail'!E8)</f>
        <v/>
      </c>
      <c r="G120" s="899"/>
      <c r="H120" s="899"/>
      <c r="I120" s="899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79" t="s">
        <v>276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269</v>
      </c>
      <c r="D123" s="56" t="s">
        <v>270</v>
      </c>
      <c r="E123" s="56" t="s">
        <v>268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248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3"/>
      <c r="M164" s="74">
        <f>SUM(M124:M163)</f>
        <v>0</v>
      </c>
    </row>
    <row r="165" spans="1:13" x14ac:dyDescent="0.2">
      <c r="A165" s="384" t="s">
        <v>278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7" t="s">
        <v>256</v>
      </c>
      <c r="L165" s="51">
        <f>SUM(B164:K164)</f>
        <v>0</v>
      </c>
      <c r="M165" s="370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4">
        <f>SUM(B166:K166)</f>
        <v>0</v>
      </c>
      <c r="M166" s="371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69">
        <f>SUM(B167:K167)</f>
        <v>0</v>
      </c>
      <c r="M167" s="383" t="s">
        <v>277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55" t="s">
        <v>273</v>
      </c>
      <c r="B169" s="954"/>
      <c r="C169" s="954"/>
      <c r="D169" s="954"/>
      <c r="E169" s="954"/>
      <c r="F169" s="954"/>
      <c r="G169" s="954"/>
      <c r="H169" s="954"/>
      <c r="I169" s="954"/>
      <c r="J169" s="954"/>
      <c r="K169" s="954"/>
      <c r="L169" s="954"/>
      <c r="M169" s="954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52" t="str">
        <f>IF('Salary Detail'!E5=0,"",'Salary Detail'!E5)</f>
        <v/>
      </c>
      <c r="G172" s="899"/>
      <c r="H172" s="899"/>
      <c r="I172" s="899"/>
      <c r="J172" s="159"/>
      <c r="K172" s="159"/>
      <c r="L172" s="159"/>
    </row>
    <row r="173" spans="1:13" x14ac:dyDescent="0.2">
      <c r="E173" s="77" t="s">
        <v>8</v>
      </c>
      <c r="F173" s="952" t="str">
        <f>IF('Salary Detail'!E6=0,"",'Salary Detail'!E6)</f>
        <v/>
      </c>
      <c r="G173" s="899"/>
      <c r="H173" s="899"/>
      <c r="I173" s="899"/>
      <c r="J173" s="159"/>
      <c r="K173" s="159"/>
      <c r="L173" s="159"/>
      <c r="M173" s="78"/>
    </row>
    <row r="174" spans="1:13" x14ac:dyDescent="0.2">
      <c r="E174" s="77" t="s">
        <v>122</v>
      </c>
      <c r="F174" s="952" t="str">
        <f>IF('Salary Detail'!E7=0,"",'Salary Detail'!E7)</f>
        <v/>
      </c>
      <c r="G174" s="899"/>
      <c r="H174" s="899"/>
      <c r="I174" s="899"/>
      <c r="J174" s="147"/>
      <c r="K174" s="147"/>
      <c r="L174" s="147"/>
      <c r="M174" s="78"/>
    </row>
    <row r="175" spans="1:13" x14ac:dyDescent="0.2">
      <c r="E175" s="77" t="s">
        <v>10</v>
      </c>
      <c r="F175" s="952" t="str">
        <f>IF('Salary Detail'!E8=0,"",'Salary Detail'!E8)</f>
        <v/>
      </c>
      <c r="G175" s="899"/>
      <c r="H175" s="899"/>
      <c r="I175" s="899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79" t="s">
        <v>279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269</v>
      </c>
      <c r="D178" s="56" t="s">
        <v>270</v>
      </c>
      <c r="E178" s="56" t="s">
        <v>268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248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3"/>
      <c r="M219" s="74">
        <f>SUM(M179:M218)</f>
        <v>0</v>
      </c>
    </row>
    <row r="220" spans="1:13" x14ac:dyDescent="0.2">
      <c r="A220" s="384" t="s">
        <v>280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7" t="s">
        <v>256</v>
      </c>
      <c r="L220" s="51">
        <f>SUM(B219:K219)</f>
        <v>0</v>
      </c>
      <c r="M220" s="370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4">
        <f>SUM(B221:K221)</f>
        <v>0</v>
      </c>
      <c r="M221" s="371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69">
        <f>SUM(B222:K222)</f>
        <v>0</v>
      </c>
      <c r="M222" s="383" t="s">
        <v>281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55" t="s">
        <v>273</v>
      </c>
      <c r="B224" s="954"/>
      <c r="C224" s="954"/>
      <c r="D224" s="954"/>
      <c r="E224" s="954"/>
      <c r="F224" s="954"/>
      <c r="G224" s="954"/>
      <c r="H224" s="954"/>
      <c r="I224" s="954"/>
      <c r="J224" s="954"/>
      <c r="K224" s="954"/>
      <c r="L224" s="954"/>
      <c r="M224" s="954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52" t="str">
        <f>IF('Salary Detail'!E5=0,"",'Salary Detail'!E5)</f>
        <v/>
      </c>
      <c r="G227" s="899"/>
      <c r="H227" s="899"/>
      <c r="I227" s="899"/>
      <c r="J227" s="159"/>
      <c r="K227" s="159"/>
      <c r="L227" s="159"/>
    </row>
    <row r="228" spans="1:13" x14ac:dyDescent="0.2">
      <c r="E228" s="77" t="s">
        <v>8</v>
      </c>
      <c r="F228" s="952" t="str">
        <f>IF('Salary Detail'!E6=0,"",'Salary Detail'!E6)</f>
        <v/>
      </c>
      <c r="G228" s="899"/>
      <c r="H228" s="899"/>
      <c r="I228" s="899"/>
      <c r="J228" s="159"/>
      <c r="K228" s="159"/>
      <c r="L228" s="159"/>
      <c r="M228" s="78"/>
    </row>
    <row r="229" spans="1:13" x14ac:dyDescent="0.2">
      <c r="E229" s="77" t="s">
        <v>122</v>
      </c>
      <c r="F229" s="952" t="str">
        <f>IF('Salary Detail'!E7=0,"",'Salary Detail'!E7)</f>
        <v/>
      </c>
      <c r="G229" s="899"/>
      <c r="H229" s="899"/>
      <c r="I229" s="899"/>
      <c r="J229" s="147"/>
      <c r="K229" s="147"/>
      <c r="L229" s="147"/>
      <c r="M229" s="78"/>
    </row>
    <row r="230" spans="1:13" x14ac:dyDescent="0.2">
      <c r="E230" s="77" t="s">
        <v>10</v>
      </c>
      <c r="F230" s="952" t="str">
        <f>IF('Salary Detail'!E8=0,"",'Salary Detail'!E8)</f>
        <v/>
      </c>
      <c r="G230" s="899"/>
      <c r="H230" s="899"/>
      <c r="I230" s="899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79" t="s">
        <v>282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269</v>
      </c>
      <c r="D233" s="56" t="s">
        <v>270</v>
      </c>
      <c r="E233" s="56" t="s">
        <v>268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248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3"/>
      <c r="M274" s="74">
        <f>SUM(M234:M273)</f>
        <v>0</v>
      </c>
    </row>
    <row r="275" spans="1:13" x14ac:dyDescent="0.2">
      <c r="A275" s="384" t="s">
        <v>283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7" t="s">
        <v>256</v>
      </c>
      <c r="L275" s="51">
        <f>SUM(B274:K274)</f>
        <v>0</v>
      </c>
      <c r="M275" s="370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4">
        <f>SUM(B276:K276)</f>
        <v>0</v>
      </c>
      <c r="M276" s="371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69">
        <f>SUM(B277:K277)</f>
        <v>0</v>
      </c>
      <c r="M277" s="383" t="s">
        <v>284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53" t="s">
        <v>0</v>
      </c>
      <c r="B280" s="954"/>
      <c r="C280" s="954"/>
      <c r="D280" s="954"/>
      <c r="E280" s="954"/>
      <c r="F280" s="954"/>
      <c r="G280" s="954"/>
      <c r="H280" s="954"/>
      <c r="I280" s="954"/>
      <c r="J280" s="954"/>
      <c r="K280" s="954"/>
      <c r="L280" s="954"/>
      <c r="M280" s="954"/>
    </row>
    <row r="281" spans="1:13" x14ac:dyDescent="0.2">
      <c r="A281" s="953" t="s">
        <v>65</v>
      </c>
      <c r="B281" s="954"/>
      <c r="C281" s="954"/>
      <c r="D281" s="954"/>
      <c r="E281" s="954"/>
      <c r="F281" s="954"/>
      <c r="G281" s="954"/>
      <c r="H281" s="954"/>
      <c r="I281" s="954"/>
      <c r="J281" s="954"/>
      <c r="K281" s="954"/>
      <c r="L281" s="954"/>
      <c r="M281" s="954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52" t="str">
        <f>IF('Salary Detail'!E5=0,"",'Salary Detail'!E5)</f>
        <v/>
      </c>
      <c r="G283" s="899"/>
      <c r="H283" s="899"/>
      <c r="I283" s="899"/>
      <c r="J283" s="147"/>
      <c r="K283" s="147"/>
      <c r="L283" s="147"/>
    </row>
    <row r="284" spans="1:13" x14ac:dyDescent="0.2">
      <c r="E284" s="77" t="s">
        <v>8</v>
      </c>
      <c r="F284" s="952" t="str">
        <f>IF('Salary Detail'!E6=0,"",'Salary Detail'!E6)</f>
        <v/>
      </c>
      <c r="G284" s="899"/>
      <c r="H284" s="899"/>
      <c r="I284" s="899"/>
      <c r="J284" s="147"/>
      <c r="K284" s="147"/>
      <c r="L284" s="147"/>
      <c r="M284" s="78"/>
    </row>
    <row r="285" spans="1:13" x14ac:dyDescent="0.2">
      <c r="E285" s="77" t="s">
        <v>122</v>
      </c>
      <c r="F285" s="952" t="str">
        <f>IF('Salary Detail'!E7=0,"",'Salary Detail'!E7)</f>
        <v/>
      </c>
      <c r="G285" s="899"/>
      <c r="H285" s="899"/>
      <c r="I285" s="899"/>
      <c r="J285" s="147"/>
      <c r="K285" s="147"/>
      <c r="L285" s="147"/>
      <c r="M285" s="78"/>
    </row>
    <row r="286" spans="1:13" x14ac:dyDescent="0.2">
      <c r="E286" s="77" t="s">
        <v>10</v>
      </c>
      <c r="F286" s="952" t="str">
        <f>IF('Salary Detail'!E8=0,"",'Salary Detail'!E8)</f>
        <v/>
      </c>
      <c r="G286" s="899"/>
      <c r="H286" s="899"/>
      <c r="I286" s="899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269</v>
      </c>
      <c r="D289" s="56" t="s">
        <v>270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248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4" t="s">
        <v>251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3"/>
      <c r="M330" s="355"/>
    </row>
    <row r="331" spans="1:13" x14ac:dyDescent="0.2">
      <c r="A331" s="359"/>
      <c r="B331" s="356"/>
      <c r="C331" s="356"/>
      <c r="D331" s="356"/>
      <c r="E331" s="356"/>
      <c r="F331" s="356"/>
      <c r="G331" s="356"/>
      <c r="H331" s="356"/>
      <c r="I331" s="356"/>
      <c r="J331" s="356"/>
      <c r="K331" s="356"/>
      <c r="L331" s="360" t="s">
        <v>250</v>
      </c>
      <c r="M331" s="357">
        <f>SUM(B330:K330)</f>
        <v>0</v>
      </c>
    </row>
    <row r="332" spans="1:13" x14ac:dyDescent="0.2">
      <c r="A332" s="57" t="s">
        <v>252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6"/>
      <c r="M332" s="366"/>
    </row>
    <row r="333" spans="1:13" x14ac:dyDescent="0.2">
      <c r="A333" s="363"/>
      <c r="B333" s="364"/>
      <c r="C333" s="364"/>
      <c r="D333" s="364"/>
      <c r="E333" s="364"/>
      <c r="F333" s="364"/>
      <c r="G333" s="364"/>
      <c r="H333" s="364"/>
      <c r="I333" s="365"/>
      <c r="J333" s="364"/>
      <c r="K333" s="364"/>
      <c r="L333" s="361" t="s">
        <v>254</v>
      </c>
      <c r="M333" s="357">
        <f>SUM(B332:K332)</f>
        <v>0</v>
      </c>
    </row>
    <row r="334" spans="1:13" ht="13.5" thickBot="1" x14ac:dyDescent="0.25">
      <c r="A334" s="368" t="s">
        <v>257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2" t="s">
        <v>255</v>
      </c>
      <c r="M334" s="357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58" t="s">
        <v>249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Sswd1fCxVzK7MTvtPZ7eWub4+P5Ly7YdPlE8oF/Cq2PXYsi1bZDNUdWmd6w741fmB0nHq605m+zsxx0xT7pj7A==" saltValue="JNdfs0A6y3a0jiFjh28YxA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A9E0E9-8B00-4558-80EB-C224C1A6426C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Sean Gonzales</cp:lastModifiedBy>
  <cp:lastPrinted>2017-02-21T19:04:25Z</cp:lastPrinted>
  <dcterms:created xsi:type="dcterms:W3CDTF">1998-03-23T23:40:46Z</dcterms:created>
  <dcterms:modified xsi:type="dcterms:W3CDTF">2022-07-22T17:34:16Z</dcterms:modified>
</cp:coreProperties>
</file>